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\"/>
    </mc:Choice>
  </mc:AlternateContent>
  <bookViews>
    <workbookView xWindow="0" yWindow="0" windowWidth="28800" windowHeight="12345" firstSheet="3" activeTab="4"/>
  </bookViews>
  <sheets>
    <sheet name="2018 год" sheetId="1" r:id="rId1"/>
    <sheet name="2019 год (1 квар)" sheetId="3" r:id="rId2"/>
    <sheet name="2019 год (1 пг) " sheetId="2" r:id="rId3"/>
    <sheet name="2019 год (год) " sheetId="4" r:id="rId4"/>
    <sheet name="Таблица 2 Пояснительная записка" sheetId="5" r:id="rId5"/>
  </sheets>
  <definedNames>
    <definedName name="_xlnm.Print_Titles" localSheetId="0">'2018 год'!$64:$66</definedName>
    <definedName name="_xlnm.Print_Titles" localSheetId="1">'2019 год (1 квар)'!$64:$66</definedName>
    <definedName name="_xlnm.Print_Titles" localSheetId="2">'2019 год (1 пг) '!$64:$66</definedName>
    <definedName name="_xlnm.Print_Titles" localSheetId="3">'2019 год (год) '!$64:$66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6" i="4" l="1"/>
  <c r="L67" i="4" l="1"/>
  <c r="F96" i="4"/>
  <c r="F67" i="4" l="1"/>
  <c r="H109" i="4" l="1"/>
  <c r="E109" i="4"/>
  <c r="D109" i="4" s="1"/>
  <c r="H111" i="4" l="1"/>
  <c r="E111" i="4"/>
  <c r="D111" i="4" s="1"/>
  <c r="F108" i="4"/>
  <c r="H108" i="4" s="1"/>
  <c r="E108" i="4" s="1"/>
  <c r="D108" i="4" s="1"/>
  <c r="E106" i="4"/>
  <c r="D106" i="4" s="1"/>
  <c r="F74" i="4"/>
  <c r="F73" i="4"/>
  <c r="H73" i="4" s="1"/>
  <c r="E73" i="4" s="1"/>
  <c r="D73" i="4" s="1"/>
  <c r="H31" i="4"/>
  <c r="G31" i="4"/>
  <c r="N96" i="4"/>
  <c r="K96" i="4"/>
  <c r="J96" i="4" s="1"/>
  <c r="N95" i="4"/>
  <c r="K95" i="4" s="1"/>
  <c r="J95" i="4" s="1"/>
  <c r="N94" i="4"/>
  <c r="K94" i="4"/>
  <c r="J94" i="4" s="1"/>
  <c r="N93" i="4"/>
  <c r="K93" i="4" s="1"/>
  <c r="J93" i="4" s="1"/>
  <c r="N92" i="4"/>
  <c r="K92" i="4"/>
  <c r="J92" i="4" s="1"/>
  <c r="N91" i="4"/>
  <c r="L91" i="4"/>
  <c r="K91" i="4"/>
  <c r="J91" i="4" s="1"/>
  <c r="N90" i="4"/>
  <c r="K90" i="4" s="1"/>
  <c r="J90" i="4" s="1"/>
  <c r="L89" i="4"/>
  <c r="N89" i="4" s="1"/>
  <c r="K89" i="4" s="1"/>
  <c r="J89" i="4" s="1"/>
  <c r="N88" i="4"/>
  <c r="K88" i="4"/>
  <c r="J88" i="4" s="1"/>
  <c r="N87" i="4"/>
  <c r="K87" i="4" s="1"/>
  <c r="J87" i="4" s="1"/>
  <c r="N86" i="4"/>
  <c r="K86" i="4" s="1"/>
  <c r="J86" i="4" s="1"/>
  <c r="L85" i="4"/>
  <c r="N85" i="4" s="1"/>
  <c r="K85" i="4" s="1"/>
  <c r="J85" i="4" s="1"/>
  <c r="N84" i="4"/>
  <c r="K84" i="4" s="1"/>
  <c r="J84" i="4" s="1"/>
  <c r="N83" i="4"/>
  <c r="K83" i="4"/>
  <c r="J83" i="4" s="1"/>
  <c r="N82" i="4"/>
  <c r="K82" i="4" s="1"/>
  <c r="J82" i="4" s="1"/>
  <c r="L81" i="4"/>
  <c r="N81" i="4" s="1"/>
  <c r="K81" i="4" s="1"/>
  <c r="J81" i="4" s="1"/>
  <c r="N80" i="4"/>
  <c r="K80" i="4"/>
  <c r="J80" i="4" s="1"/>
  <c r="N79" i="4"/>
  <c r="K79" i="4" s="1"/>
  <c r="J79" i="4" s="1"/>
  <c r="N78" i="4"/>
  <c r="K78" i="4"/>
  <c r="J78" i="4" s="1"/>
  <c r="N77" i="4"/>
  <c r="K77" i="4" s="1"/>
  <c r="J77" i="4" s="1"/>
  <c r="L76" i="4"/>
  <c r="N76" i="4" s="1"/>
  <c r="K76" i="4" s="1"/>
  <c r="J76" i="4" s="1"/>
  <c r="N75" i="4"/>
  <c r="K75" i="4"/>
  <c r="J75" i="4" s="1"/>
  <c r="N74" i="4"/>
  <c r="K74" i="4" s="1"/>
  <c r="J74" i="4" s="1"/>
  <c r="N73" i="4"/>
  <c r="K73" i="4"/>
  <c r="J73" i="4" s="1"/>
  <c r="N72" i="4"/>
  <c r="K72" i="4" s="1"/>
  <c r="J72" i="4" s="1"/>
  <c r="N71" i="4"/>
  <c r="K71" i="4"/>
  <c r="J71" i="4" s="1"/>
  <c r="N70" i="4"/>
  <c r="K70" i="4" s="1"/>
  <c r="J70" i="4" s="1"/>
  <c r="L69" i="4"/>
  <c r="N69" i="4" s="1"/>
  <c r="K69" i="4" s="1"/>
  <c r="J69" i="4" s="1"/>
  <c r="L68" i="4"/>
  <c r="N68" i="4" s="1"/>
  <c r="K68" i="4" s="1"/>
  <c r="J68" i="4" s="1"/>
  <c r="N134" i="4"/>
  <c r="K134" i="4" s="1"/>
  <c r="J134" i="4" s="1"/>
  <c r="H134" i="4"/>
  <c r="E134" i="4"/>
  <c r="D134" i="4" s="1"/>
  <c r="N133" i="4"/>
  <c r="K133" i="4" s="1"/>
  <c r="J133" i="4" s="1"/>
  <c r="H133" i="4"/>
  <c r="E133" i="4"/>
  <c r="D133" i="4" s="1"/>
  <c r="N132" i="4"/>
  <c r="K132" i="4" s="1"/>
  <c r="J132" i="4" s="1"/>
  <c r="H132" i="4"/>
  <c r="E132" i="4"/>
  <c r="D132" i="4" s="1"/>
  <c r="N131" i="4"/>
  <c r="K131" i="4" s="1"/>
  <c r="J131" i="4" s="1"/>
  <c r="H131" i="4"/>
  <c r="E131" i="4"/>
  <c r="D131" i="4" s="1"/>
  <c r="N130" i="4"/>
  <c r="K130" i="4" s="1"/>
  <c r="J130" i="4" s="1"/>
  <c r="H130" i="4"/>
  <c r="E130" i="4"/>
  <c r="D130" i="4" s="1"/>
  <c r="N129" i="4"/>
  <c r="K129" i="4" s="1"/>
  <c r="J129" i="4" s="1"/>
  <c r="N128" i="4"/>
  <c r="K128" i="4"/>
  <c r="J128" i="4" s="1"/>
  <c r="H128" i="4"/>
  <c r="E128" i="4" s="1"/>
  <c r="D128" i="4" s="1"/>
  <c r="H103" i="4"/>
  <c r="E103" i="4" s="1"/>
  <c r="D103" i="4" s="1"/>
  <c r="H102" i="4"/>
  <c r="E102" i="4" s="1"/>
  <c r="D102" i="4" s="1"/>
  <c r="H101" i="4"/>
  <c r="E101" i="4"/>
  <c r="D101" i="4" s="1"/>
  <c r="H100" i="4"/>
  <c r="E100" i="4" s="1"/>
  <c r="D100" i="4" s="1"/>
  <c r="H99" i="4"/>
  <c r="E99" i="4"/>
  <c r="D99" i="4" s="1"/>
  <c r="H98" i="4"/>
  <c r="E98" i="4" s="1"/>
  <c r="D98" i="4" s="1"/>
  <c r="H97" i="4"/>
  <c r="E97" i="4"/>
  <c r="D97" i="4" s="1"/>
  <c r="H96" i="4"/>
  <c r="E96" i="4" s="1"/>
  <c r="D96" i="4" s="1"/>
  <c r="H95" i="4"/>
  <c r="E95" i="4" s="1"/>
  <c r="D95" i="4" s="1"/>
  <c r="H94" i="4"/>
  <c r="E94" i="4" s="1"/>
  <c r="D94" i="4" s="1"/>
  <c r="H93" i="4"/>
  <c r="E93" i="4" s="1"/>
  <c r="D93" i="4" s="1"/>
  <c r="H92" i="4"/>
  <c r="E92" i="4" s="1"/>
  <c r="D92" i="4" s="1"/>
  <c r="F91" i="4"/>
  <c r="H91" i="4" s="1"/>
  <c r="E91" i="4" s="1"/>
  <c r="D91" i="4" s="1"/>
  <c r="H90" i="4"/>
  <c r="E90" i="4"/>
  <c r="D90" i="4" s="1"/>
  <c r="H89" i="4"/>
  <c r="E89" i="4" s="1"/>
  <c r="D89" i="4" s="1"/>
  <c r="H88" i="4"/>
  <c r="E88" i="4" s="1"/>
  <c r="D88" i="4" s="1"/>
  <c r="H87" i="4"/>
  <c r="E87" i="4"/>
  <c r="D87" i="4" s="1"/>
  <c r="H86" i="4"/>
  <c r="E86" i="4" s="1"/>
  <c r="D86" i="4" s="1"/>
  <c r="F85" i="4"/>
  <c r="H85" i="4" s="1"/>
  <c r="E85" i="4" s="1"/>
  <c r="D85" i="4" s="1"/>
  <c r="H83" i="4"/>
  <c r="E83" i="4" s="1"/>
  <c r="D83" i="4" s="1"/>
  <c r="H82" i="4"/>
  <c r="E82" i="4" s="1"/>
  <c r="D82" i="4" s="1"/>
  <c r="H80" i="4"/>
  <c r="E80" i="4" s="1"/>
  <c r="D80" i="4" s="1"/>
  <c r="H79" i="4"/>
  <c r="E79" i="4" s="1"/>
  <c r="D79" i="4" s="1"/>
  <c r="H78" i="4"/>
  <c r="E78" i="4"/>
  <c r="D78" i="4" s="1"/>
  <c r="H77" i="4"/>
  <c r="E77" i="4" s="1"/>
  <c r="D77" i="4" s="1"/>
  <c r="I76" i="4"/>
  <c r="F76" i="4"/>
  <c r="H76" i="4" s="1"/>
  <c r="E76" i="4" s="1"/>
  <c r="D76" i="4" s="1"/>
  <c r="H75" i="4"/>
  <c r="E75" i="4" s="1"/>
  <c r="D75" i="4" s="1"/>
  <c r="H74" i="4"/>
  <c r="E74" i="4" s="1"/>
  <c r="D74" i="4" s="1"/>
  <c r="H72" i="4"/>
  <c r="E72" i="4"/>
  <c r="D72" i="4" s="1"/>
  <c r="H71" i="4"/>
  <c r="E71" i="4" s="1"/>
  <c r="D71" i="4" s="1"/>
  <c r="H70" i="4"/>
  <c r="E70" i="4"/>
  <c r="D70" i="4" s="1"/>
  <c r="H69" i="4"/>
  <c r="E69" i="4" s="1"/>
  <c r="D69" i="4" s="1"/>
  <c r="I68" i="4"/>
  <c r="F68" i="4"/>
  <c r="H68" i="4" s="1"/>
  <c r="E68" i="4" s="1"/>
  <c r="D68" i="4" s="1"/>
  <c r="I67" i="4"/>
  <c r="A62" i="4"/>
  <c r="A61" i="4"/>
  <c r="A60" i="4"/>
  <c r="A59" i="4"/>
  <c r="A58" i="4"/>
  <c r="A57" i="4"/>
  <c r="A56" i="4"/>
  <c r="E31" i="4"/>
  <c r="D31" i="4" s="1"/>
  <c r="E30" i="4"/>
  <c r="D30" i="4" s="1"/>
  <c r="E28" i="4"/>
  <c r="D28" i="4" s="1"/>
  <c r="E27" i="4"/>
  <c r="D27" i="4" s="1"/>
  <c r="E26" i="4"/>
  <c r="D26" i="4" s="1"/>
  <c r="F25" i="4"/>
  <c r="E25" i="4" s="1"/>
  <c r="D25" i="4" s="1"/>
  <c r="D23" i="4"/>
  <c r="D22" i="4"/>
  <c r="H21" i="4"/>
  <c r="H24" i="4" s="1"/>
  <c r="H29" i="4" s="1"/>
  <c r="G21" i="4"/>
  <c r="G24" i="4" s="1"/>
  <c r="G29" i="4" s="1"/>
  <c r="F21" i="4"/>
  <c r="F24" i="4" s="1"/>
  <c r="E20" i="4"/>
  <c r="E19" i="4"/>
  <c r="D19" i="4" s="1"/>
  <c r="E63" i="4" l="1"/>
  <c r="D20" i="4"/>
  <c r="F29" i="4"/>
  <c r="E29" i="4" s="1"/>
  <c r="D29" i="4" s="1"/>
  <c r="E24" i="4"/>
  <c r="D24" i="4" s="1"/>
  <c r="E21" i="4"/>
  <c r="D21" i="4" s="1"/>
  <c r="H84" i="4"/>
  <c r="E84" i="4" s="1"/>
  <c r="D84" i="4" s="1"/>
  <c r="H106" i="4"/>
  <c r="F106" i="2"/>
  <c r="E106" i="2" s="1"/>
  <c r="F96" i="3"/>
  <c r="H96" i="3" s="1"/>
  <c r="E96" i="3" s="1"/>
  <c r="D96" i="3" s="1"/>
  <c r="F96" i="2"/>
  <c r="E63" i="2"/>
  <c r="F92" i="2"/>
  <c r="F89" i="2"/>
  <c r="F86" i="2"/>
  <c r="F84" i="2"/>
  <c r="F82" i="2"/>
  <c r="F69" i="3"/>
  <c r="F73" i="3"/>
  <c r="F68" i="2"/>
  <c r="N134" i="3"/>
  <c r="K134" i="3" s="1"/>
  <c r="J134" i="3" s="1"/>
  <c r="H134" i="3"/>
  <c r="E134" i="3" s="1"/>
  <c r="D134" i="3" s="1"/>
  <c r="N133" i="3"/>
  <c r="K133" i="3"/>
  <c r="J133" i="3" s="1"/>
  <c r="H133" i="3"/>
  <c r="E133" i="3"/>
  <c r="D133" i="3"/>
  <c r="N132" i="3"/>
  <c r="K132" i="3" s="1"/>
  <c r="J132" i="3" s="1"/>
  <c r="H132" i="3"/>
  <c r="E132" i="3" s="1"/>
  <c r="D132" i="3" s="1"/>
  <c r="N131" i="3"/>
  <c r="K131" i="3"/>
  <c r="J131" i="3" s="1"/>
  <c r="H131" i="3"/>
  <c r="E131" i="3"/>
  <c r="D131" i="3"/>
  <c r="N130" i="3"/>
  <c r="K130" i="3" s="1"/>
  <c r="J130" i="3" s="1"/>
  <c r="H130" i="3"/>
  <c r="E130" i="3" s="1"/>
  <c r="D130" i="3" s="1"/>
  <c r="L129" i="3"/>
  <c r="N129" i="3" s="1"/>
  <c r="K129" i="3" s="1"/>
  <c r="J129" i="3" s="1"/>
  <c r="H129" i="3"/>
  <c r="E129" i="3"/>
  <c r="D129" i="3" s="1"/>
  <c r="H128" i="3"/>
  <c r="E128" i="3"/>
  <c r="D128" i="3"/>
  <c r="H106" i="3"/>
  <c r="F106" i="3"/>
  <c r="E106" i="3"/>
  <c r="D106" i="3"/>
  <c r="H103" i="3"/>
  <c r="E103" i="3" s="1"/>
  <c r="D103" i="3" s="1"/>
  <c r="H102" i="3"/>
  <c r="E102" i="3" s="1"/>
  <c r="D102" i="3" s="1"/>
  <c r="H101" i="3"/>
  <c r="E101" i="3"/>
  <c r="D101" i="3" s="1"/>
  <c r="H100" i="3"/>
  <c r="E100" i="3"/>
  <c r="D100" i="3"/>
  <c r="H99" i="3"/>
  <c r="E99" i="3" s="1"/>
  <c r="D99" i="3" s="1"/>
  <c r="H98" i="3"/>
  <c r="E98" i="3" s="1"/>
  <c r="D98" i="3" s="1"/>
  <c r="H97" i="3"/>
  <c r="E97" i="3"/>
  <c r="D97" i="3" s="1"/>
  <c r="H95" i="3"/>
  <c r="E95" i="3"/>
  <c r="D95" i="3"/>
  <c r="H94" i="3"/>
  <c r="E94" i="3" s="1"/>
  <c r="D94" i="3" s="1"/>
  <c r="H93" i="3"/>
  <c r="E93" i="3" s="1"/>
  <c r="D93" i="3" s="1"/>
  <c r="F92" i="3"/>
  <c r="H92" i="3" s="1"/>
  <c r="E92" i="3" s="1"/>
  <c r="D92" i="3" s="1"/>
  <c r="F91" i="3"/>
  <c r="H91" i="3" s="1"/>
  <c r="E91" i="3" s="1"/>
  <c r="D91" i="3" s="1"/>
  <c r="H90" i="3"/>
  <c r="E90" i="3"/>
  <c r="D90" i="3" s="1"/>
  <c r="F89" i="3"/>
  <c r="H89" i="3" s="1"/>
  <c r="E89" i="3" s="1"/>
  <c r="D89" i="3" s="1"/>
  <c r="H88" i="3"/>
  <c r="E88" i="3"/>
  <c r="D88" i="3"/>
  <c r="H87" i="3"/>
  <c r="E87" i="3" s="1"/>
  <c r="D87" i="3" s="1"/>
  <c r="H86" i="3"/>
  <c r="E86" i="3" s="1"/>
  <c r="D86" i="3" s="1"/>
  <c r="F85" i="3"/>
  <c r="H85" i="3" s="1"/>
  <c r="E85" i="3" s="1"/>
  <c r="D85" i="3" s="1"/>
  <c r="H84" i="3"/>
  <c r="E84" i="3"/>
  <c r="D84" i="3" s="1"/>
  <c r="H83" i="3"/>
  <c r="E83" i="3"/>
  <c r="D83" i="3"/>
  <c r="H82" i="3"/>
  <c r="E82" i="3" s="1"/>
  <c r="D82" i="3" s="1"/>
  <c r="H81" i="3"/>
  <c r="E81" i="3" s="1"/>
  <c r="D81" i="3" s="1"/>
  <c r="F81" i="3"/>
  <c r="H80" i="3"/>
  <c r="E80" i="3" s="1"/>
  <c r="D80" i="3" s="1"/>
  <c r="H79" i="3"/>
  <c r="E79" i="3"/>
  <c r="D79" i="3" s="1"/>
  <c r="H78" i="3"/>
  <c r="E78" i="3"/>
  <c r="D78" i="3"/>
  <c r="H77" i="3"/>
  <c r="E77" i="3" s="1"/>
  <c r="D77" i="3" s="1"/>
  <c r="I76" i="3"/>
  <c r="H76" i="3"/>
  <c r="E76" i="3" s="1"/>
  <c r="D76" i="3" s="1"/>
  <c r="F76" i="3"/>
  <c r="H75" i="3"/>
  <c r="E75" i="3" s="1"/>
  <c r="D75" i="3" s="1"/>
  <c r="H74" i="3"/>
  <c r="E74" i="3" s="1"/>
  <c r="D74" i="3" s="1"/>
  <c r="F74" i="3"/>
  <c r="H73" i="3"/>
  <c r="E73" i="3" s="1"/>
  <c r="D73" i="3" s="1"/>
  <c r="H72" i="3"/>
  <c r="E72" i="3" s="1"/>
  <c r="D72" i="3" s="1"/>
  <c r="H71" i="3"/>
  <c r="E71" i="3"/>
  <c r="D71" i="3" s="1"/>
  <c r="H70" i="3"/>
  <c r="E70" i="3"/>
  <c r="D70" i="3"/>
  <c r="H69" i="3"/>
  <c r="E69" i="3" s="1"/>
  <c r="D69" i="3" s="1"/>
  <c r="I68" i="3"/>
  <c r="I67" i="3" s="1"/>
  <c r="F68" i="3"/>
  <c r="H68" i="3" s="1"/>
  <c r="E68" i="3" s="1"/>
  <c r="D68" i="3" s="1"/>
  <c r="F67" i="3"/>
  <c r="F63" i="3" s="1"/>
  <c r="A62" i="3"/>
  <c r="A61" i="3"/>
  <c r="A60" i="3"/>
  <c r="A59" i="3"/>
  <c r="A58" i="3"/>
  <c r="A57" i="3"/>
  <c r="A56" i="3"/>
  <c r="E31" i="3"/>
  <c r="D31" i="3"/>
  <c r="E30" i="3"/>
  <c r="D30" i="3" s="1"/>
  <c r="E28" i="3"/>
  <c r="D28" i="3"/>
  <c r="E27" i="3"/>
  <c r="D27" i="3" s="1"/>
  <c r="E26" i="3"/>
  <c r="D26" i="3"/>
  <c r="E25" i="3"/>
  <c r="D25" i="3" s="1"/>
  <c r="G24" i="3"/>
  <c r="G29" i="3" s="1"/>
  <c r="D23" i="3"/>
  <c r="D22" i="3"/>
  <c r="H21" i="3"/>
  <c r="H24" i="3" s="1"/>
  <c r="H29" i="3" s="1"/>
  <c r="G21" i="3"/>
  <c r="F21" i="3"/>
  <c r="F24" i="3" s="1"/>
  <c r="E20" i="3"/>
  <c r="D20" i="3"/>
  <c r="E19" i="3"/>
  <c r="D19" i="3" s="1"/>
  <c r="L106" i="4" l="1"/>
  <c r="N67" i="4"/>
  <c r="K67" i="4" s="1"/>
  <c r="J67" i="4" s="1"/>
  <c r="F81" i="4"/>
  <c r="F105" i="3"/>
  <c r="E24" i="3"/>
  <c r="D24" i="3" s="1"/>
  <c r="F29" i="3"/>
  <c r="E29" i="3" s="1"/>
  <c r="D29" i="3" s="1"/>
  <c r="H105" i="3"/>
  <c r="E105" i="3"/>
  <c r="D105" i="3" s="1"/>
  <c r="H67" i="3"/>
  <c r="E67" i="3" s="1"/>
  <c r="D67" i="3" s="1"/>
  <c r="L128" i="3"/>
  <c r="N128" i="3" s="1"/>
  <c r="K128" i="3" s="1"/>
  <c r="J128" i="3" s="1"/>
  <c r="E21" i="3"/>
  <c r="D21" i="3" s="1"/>
  <c r="N106" i="4" l="1"/>
  <c r="K106" i="4"/>
  <c r="J106" i="4" s="1"/>
  <c r="H81" i="4"/>
  <c r="E81" i="4" s="1"/>
  <c r="D81" i="4" s="1"/>
  <c r="F29" i="2"/>
  <c r="D31" i="2"/>
  <c r="F105" i="4" l="1"/>
  <c r="H67" i="4"/>
  <c r="E67" i="4" s="1"/>
  <c r="D67" i="4" s="1"/>
  <c r="F25" i="2"/>
  <c r="E105" i="4" l="1"/>
  <c r="D105" i="4" s="1"/>
  <c r="H105" i="4"/>
  <c r="N129" i="2"/>
  <c r="F74" i="2" l="1"/>
  <c r="F73" i="2"/>
  <c r="H92" i="2" l="1"/>
  <c r="E92" i="2" s="1"/>
  <c r="D92" i="2" s="1"/>
  <c r="H96" i="2"/>
  <c r="E96" i="2" s="1"/>
  <c r="D96" i="2" s="1"/>
  <c r="H97" i="2"/>
  <c r="E97" i="2" s="1"/>
  <c r="D97" i="2" s="1"/>
  <c r="H98" i="2"/>
  <c r="H99" i="2"/>
  <c r="E99" i="2" s="1"/>
  <c r="D99" i="2" s="1"/>
  <c r="H100" i="2"/>
  <c r="E100" i="2" s="1"/>
  <c r="D100" i="2" s="1"/>
  <c r="H101" i="2"/>
  <c r="E101" i="2" s="1"/>
  <c r="D101" i="2" s="1"/>
  <c r="H102" i="2"/>
  <c r="H103" i="2"/>
  <c r="E103" i="2" s="1"/>
  <c r="D103" i="2" s="1"/>
  <c r="E98" i="2"/>
  <c r="D98" i="2" s="1"/>
  <c r="E102" i="2"/>
  <c r="D102" i="2" s="1"/>
  <c r="H89" i="2"/>
  <c r="E89" i="2" s="1"/>
  <c r="D89" i="2" s="1"/>
  <c r="K129" i="2"/>
  <c r="J129" i="2" s="1"/>
  <c r="E23" i="1"/>
  <c r="N134" i="2"/>
  <c r="K134" i="2" s="1"/>
  <c r="J134" i="2" s="1"/>
  <c r="H134" i="2"/>
  <c r="E134" i="2" s="1"/>
  <c r="D134" i="2" s="1"/>
  <c r="N133" i="2"/>
  <c r="K133" i="2" s="1"/>
  <c r="J133" i="2" s="1"/>
  <c r="H133" i="2"/>
  <c r="E133" i="2" s="1"/>
  <c r="D133" i="2" s="1"/>
  <c r="N132" i="2"/>
  <c r="K132" i="2" s="1"/>
  <c r="J132" i="2" s="1"/>
  <c r="H132" i="2"/>
  <c r="E132" i="2" s="1"/>
  <c r="D132" i="2" s="1"/>
  <c r="N131" i="2"/>
  <c r="K131" i="2" s="1"/>
  <c r="J131" i="2" s="1"/>
  <c r="H131" i="2"/>
  <c r="E131" i="2" s="1"/>
  <c r="D131" i="2" s="1"/>
  <c r="N130" i="2"/>
  <c r="K130" i="2" s="1"/>
  <c r="J130" i="2" s="1"/>
  <c r="H130" i="2"/>
  <c r="E130" i="2" s="1"/>
  <c r="D130" i="2" s="1"/>
  <c r="H129" i="2"/>
  <c r="E129" i="2" s="1"/>
  <c r="D129" i="2" s="1"/>
  <c r="H128" i="2"/>
  <c r="E128" i="2" s="1"/>
  <c r="D128" i="2" s="1"/>
  <c r="H95" i="2"/>
  <c r="E95" i="2" s="1"/>
  <c r="D95" i="2" s="1"/>
  <c r="H94" i="2"/>
  <c r="E94" i="2" s="1"/>
  <c r="D94" i="2" s="1"/>
  <c r="H93" i="2"/>
  <c r="E93" i="2" s="1"/>
  <c r="D93" i="2" s="1"/>
  <c r="H90" i="2"/>
  <c r="E90" i="2"/>
  <c r="D90" i="2" s="1"/>
  <c r="H88" i="2"/>
  <c r="E88" i="2" s="1"/>
  <c r="D88" i="2" s="1"/>
  <c r="H87" i="2"/>
  <c r="E87" i="2" s="1"/>
  <c r="D87" i="2" s="1"/>
  <c r="H86" i="2"/>
  <c r="E86" i="2" s="1"/>
  <c r="D86" i="2" s="1"/>
  <c r="F85" i="2"/>
  <c r="H85" i="2" s="1"/>
  <c r="E85" i="2" s="1"/>
  <c r="D85" i="2" s="1"/>
  <c r="H84" i="2"/>
  <c r="E84" i="2" s="1"/>
  <c r="D84" i="2" s="1"/>
  <c r="H83" i="2"/>
  <c r="E83" i="2" s="1"/>
  <c r="D83" i="2" s="1"/>
  <c r="H82" i="2"/>
  <c r="E82" i="2" s="1"/>
  <c r="D82" i="2" s="1"/>
  <c r="F81" i="2"/>
  <c r="H81" i="2" s="1"/>
  <c r="E81" i="2" s="1"/>
  <c r="D81" i="2" s="1"/>
  <c r="H80" i="2"/>
  <c r="E80" i="2" s="1"/>
  <c r="D80" i="2" s="1"/>
  <c r="H79" i="2"/>
  <c r="E79" i="2"/>
  <c r="D79" i="2" s="1"/>
  <c r="H78" i="2"/>
  <c r="E78" i="2" s="1"/>
  <c r="D78" i="2" s="1"/>
  <c r="H77" i="2"/>
  <c r="E77" i="2" s="1"/>
  <c r="D77" i="2" s="1"/>
  <c r="I76" i="2"/>
  <c r="F76" i="2"/>
  <c r="H75" i="2"/>
  <c r="E75" i="2" s="1"/>
  <c r="D75" i="2" s="1"/>
  <c r="H74" i="2"/>
  <c r="E74" i="2" s="1"/>
  <c r="D74" i="2" s="1"/>
  <c r="H73" i="2"/>
  <c r="H72" i="2"/>
  <c r="E72" i="2" s="1"/>
  <c r="D72" i="2" s="1"/>
  <c r="H71" i="2"/>
  <c r="E71" i="2" s="1"/>
  <c r="D71" i="2" s="1"/>
  <c r="H70" i="2"/>
  <c r="E70" i="2" s="1"/>
  <c r="D70" i="2" s="1"/>
  <c r="I68" i="2"/>
  <c r="I67" i="2"/>
  <c r="A62" i="2"/>
  <c r="A61" i="2"/>
  <c r="A60" i="2"/>
  <c r="A59" i="2"/>
  <c r="A58" i="2"/>
  <c r="A57" i="2"/>
  <c r="A56" i="2"/>
  <c r="E31" i="2"/>
  <c r="E30" i="2"/>
  <c r="D30" i="2" s="1"/>
  <c r="E28" i="2"/>
  <c r="D28" i="2" s="1"/>
  <c r="E27" i="2"/>
  <c r="D27" i="2" s="1"/>
  <c r="E26" i="2"/>
  <c r="D26" i="2" s="1"/>
  <c r="E25" i="2"/>
  <c r="D25" i="2" s="1"/>
  <c r="D23" i="2"/>
  <c r="D22" i="2"/>
  <c r="H21" i="2"/>
  <c r="H24" i="2" s="1"/>
  <c r="H29" i="2" s="1"/>
  <c r="G21" i="2"/>
  <c r="G24" i="2" s="1"/>
  <c r="G29" i="2" s="1"/>
  <c r="F21" i="2"/>
  <c r="F24" i="2" s="1"/>
  <c r="E20" i="2"/>
  <c r="D20" i="2" s="1"/>
  <c r="E19" i="2"/>
  <c r="D19" i="2" s="1"/>
  <c r="A58" i="1"/>
  <c r="A59" i="1"/>
  <c r="A60" i="1"/>
  <c r="A61" i="1"/>
  <c r="A62" i="1"/>
  <c r="A57" i="1"/>
  <c r="A56" i="1"/>
  <c r="E73" i="2" l="1"/>
  <c r="D73" i="2" s="1"/>
  <c r="H76" i="2"/>
  <c r="E76" i="2" s="1"/>
  <c r="D76" i="2" s="1"/>
  <c r="F91" i="2"/>
  <c r="H91" i="2" s="1"/>
  <c r="E91" i="2" s="1"/>
  <c r="D91" i="2" s="1"/>
  <c r="L128" i="2"/>
  <c r="H68" i="2"/>
  <c r="E68" i="2" s="1"/>
  <c r="D68" i="2" s="1"/>
  <c r="E29" i="2"/>
  <c r="D29" i="2" s="1"/>
  <c r="E24" i="2"/>
  <c r="D24" i="2" s="1"/>
  <c r="E21" i="2"/>
  <c r="D21" i="2" s="1"/>
  <c r="H69" i="2"/>
  <c r="E69" i="2" s="1"/>
  <c r="D69" i="2" s="1"/>
  <c r="L128" i="1"/>
  <c r="N128" i="1" s="1"/>
  <c r="K128" i="1" s="1"/>
  <c r="J128" i="1" s="1"/>
  <c r="N129" i="1"/>
  <c r="K129" i="1" s="1"/>
  <c r="J129" i="1" s="1"/>
  <c r="N130" i="1"/>
  <c r="K130" i="1" s="1"/>
  <c r="J130" i="1" s="1"/>
  <c r="N131" i="1"/>
  <c r="K131" i="1" s="1"/>
  <c r="J131" i="1" s="1"/>
  <c r="N132" i="1"/>
  <c r="K132" i="1" s="1"/>
  <c r="J132" i="1" s="1"/>
  <c r="N133" i="1"/>
  <c r="K133" i="1" s="1"/>
  <c r="J133" i="1" s="1"/>
  <c r="N134" i="1"/>
  <c r="K134" i="1" s="1"/>
  <c r="J134" i="1" s="1"/>
  <c r="H129" i="1"/>
  <c r="E129" i="1" s="1"/>
  <c r="D129" i="1" s="1"/>
  <c r="H130" i="1"/>
  <c r="E130" i="1" s="1"/>
  <c r="D130" i="1" s="1"/>
  <c r="H131" i="1"/>
  <c r="E131" i="1" s="1"/>
  <c r="D131" i="1" s="1"/>
  <c r="H132" i="1"/>
  <c r="E132" i="1" s="1"/>
  <c r="D132" i="1" s="1"/>
  <c r="H133" i="1"/>
  <c r="E133" i="1" s="1"/>
  <c r="D133" i="1" s="1"/>
  <c r="H134" i="1"/>
  <c r="E134" i="1" s="1"/>
  <c r="D134" i="1" s="1"/>
  <c r="H128" i="1"/>
  <c r="E128" i="1" s="1"/>
  <c r="D128" i="1" s="1"/>
  <c r="F69" i="1"/>
  <c r="F68" i="1" s="1"/>
  <c r="H68" i="1" s="1"/>
  <c r="F89" i="1"/>
  <c r="H89" i="1" s="1"/>
  <c r="E89" i="1" s="1"/>
  <c r="D89" i="1" s="1"/>
  <c r="F81" i="1"/>
  <c r="H81" i="1" s="1"/>
  <c r="E81" i="1" s="1"/>
  <c r="D81" i="1" s="1"/>
  <c r="F85" i="1"/>
  <c r="H85" i="1" s="1"/>
  <c r="E85" i="1" s="1"/>
  <c r="D85" i="1" s="1"/>
  <c r="H70" i="1"/>
  <c r="E70" i="1" s="1"/>
  <c r="D70" i="1" s="1"/>
  <c r="H71" i="1"/>
  <c r="E71" i="1" s="1"/>
  <c r="D71" i="1" s="1"/>
  <c r="H72" i="1"/>
  <c r="E72" i="1" s="1"/>
  <c r="D72" i="1" s="1"/>
  <c r="H73" i="1"/>
  <c r="E73" i="1" s="1"/>
  <c r="D73" i="1" s="1"/>
  <c r="H74" i="1"/>
  <c r="E74" i="1" s="1"/>
  <c r="D74" i="1" s="1"/>
  <c r="H75" i="1"/>
  <c r="E75" i="1" s="1"/>
  <c r="D75" i="1" s="1"/>
  <c r="H77" i="1"/>
  <c r="E77" i="1" s="1"/>
  <c r="D77" i="1" s="1"/>
  <c r="H78" i="1"/>
  <c r="E78" i="1" s="1"/>
  <c r="D78" i="1" s="1"/>
  <c r="H79" i="1"/>
  <c r="E79" i="1" s="1"/>
  <c r="D79" i="1" s="1"/>
  <c r="H80" i="1"/>
  <c r="E80" i="1" s="1"/>
  <c r="D80" i="1" s="1"/>
  <c r="H82" i="1"/>
  <c r="E82" i="1" s="1"/>
  <c r="D82" i="1" s="1"/>
  <c r="H83" i="1"/>
  <c r="E83" i="1" s="1"/>
  <c r="D83" i="1" s="1"/>
  <c r="H84" i="1"/>
  <c r="E84" i="1" s="1"/>
  <c r="D84" i="1" s="1"/>
  <c r="H86" i="1"/>
  <c r="E86" i="1" s="1"/>
  <c r="D86" i="1" s="1"/>
  <c r="H87" i="1"/>
  <c r="E87" i="1" s="1"/>
  <c r="D87" i="1" s="1"/>
  <c r="H88" i="1"/>
  <c r="E88" i="1" s="1"/>
  <c r="D88" i="1" s="1"/>
  <c r="H90" i="1"/>
  <c r="E90" i="1" s="1"/>
  <c r="D90" i="1" s="1"/>
  <c r="H92" i="1"/>
  <c r="E92" i="1" s="1"/>
  <c r="D92" i="1" s="1"/>
  <c r="H93" i="1"/>
  <c r="E93" i="1" s="1"/>
  <c r="D93" i="1" s="1"/>
  <c r="H94" i="1"/>
  <c r="E94" i="1" s="1"/>
  <c r="D94" i="1" s="1"/>
  <c r="H95" i="1"/>
  <c r="E95" i="1" s="1"/>
  <c r="D95" i="1" s="1"/>
  <c r="H96" i="1"/>
  <c r="E96" i="1" s="1"/>
  <c r="D96" i="1" s="1"/>
  <c r="D22" i="1"/>
  <c r="D23" i="1"/>
  <c r="H21" i="1"/>
  <c r="H24" i="1" s="1"/>
  <c r="H29" i="1" s="1"/>
  <c r="F91" i="1"/>
  <c r="H91" i="1" s="1"/>
  <c r="E91" i="1" s="1"/>
  <c r="D91" i="1" s="1"/>
  <c r="I76" i="1"/>
  <c r="F76" i="1"/>
  <c r="H76" i="1" s="1"/>
  <c r="I68" i="1"/>
  <c r="E31" i="1"/>
  <c r="D31" i="1" s="1"/>
  <c r="E30" i="1"/>
  <c r="D30" i="1" s="1"/>
  <c r="E28" i="1"/>
  <c r="D28" i="1" s="1"/>
  <c r="E27" i="1"/>
  <c r="D27" i="1" s="1"/>
  <c r="E26" i="1"/>
  <c r="D26" i="1" s="1"/>
  <c r="E25" i="1"/>
  <c r="D25" i="1" s="1"/>
  <c r="G21" i="1"/>
  <c r="G24" i="1" s="1"/>
  <c r="G29" i="1" s="1"/>
  <c r="F21" i="1"/>
  <c r="E20" i="1"/>
  <c r="D20" i="1" s="1"/>
  <c r="E19" i="1"/>
  <c r="D19" i="1" s="1"/>
  <c r="F67" i="2" l="1"/>
  <c r="F105" i="2" s="1"/>
  <c r="N128" i="2"/>
  <c r="K128" i="2" s="1"/>
  <c r="J128" i="2" s="1"/>
  <c r="E76" i="1"/>
  <c r="D76" i="1" s="1"/>
  <c r="H69" i="1"/>
  <c r="E69" i="1" s="1"/>
  <c r="D69" i="1" s="1"/>
  <c r="E68" i="1"/>
  <c r="D68" i="1" s="1"/>
  <c r="I67" i="1"/>
  <c r="F67" i="1"/>
  <c r="F29" i="1"/>
  <c r="E29" i="1" s="1"/>
  <c r="D29" i="1" s="1"/>
  <c r="E24" i="1"/>
  <c r="D24" i="1" s="1"/>
  <c r="E21" i="1"/>
  <c r="D21" i="1" s="1"/>
  <c r="H67" i="2" l="1"/>
  <c r="E67" i="2" s="1"/>
  <c r="D67" i="2" s="1"/>
  <c r="D106" i="2"/>
  <c r="H106" i="2"/>
  <c r="H67" i="1"/>
  <c r="E67" i="1" s="1"/>
  <c r="D67" i="1" s="1"/>
  <c r="F106" i="1"/>
  <c r="E105" i="2" l="1"/>
  <c r="D105" i="2" s="1"/>
  <c r="H105" i="2"/>
  <c r="H106" i="1"/>
  <c r="E106" i="1"/>
  <c r="D106" i="1" s="1"/>
</calcChain>
</file>

<file path=xl/sharedStrings.xml><?xml version="1.0" encoding="utf-8"?>
<sst xmlns="http://schemas.openxmlformats.org/spreadsheetml/2006/main" count="1302" uniqueCount="270">
  <si>
    <r>
      <rPr>
        <b/>
        <sz val="8"/>
        <rFont val="Times New Roman"/>
        <family val="1"/>
        <charset val="204"/>
      </rPr>
      <t>Таблица 1.3</t>
    </r>
  </si>
  <si>
    <r>
      <rPr>
        <b/>
        <sz val="11"/>
        <rFont val="Times New Roman"/>
        <family val="1"/>
        <charset val="204"/>
      </rPr>
      <t>Показатели раздельного учета доходов и расходов субъекта естественных монополий, оказывающего услуги по передаче электроэнергии (мощности) по электрическим сетям,</t>
    </r>
  </si>
  <si>
    <r>
      <rPr>
        <b/>
        <sz val="11"/>
        <rFont val="Times New Roman"/>
        <family val="1"/>
        <charset val="204"/>
      </rPr>
      <t>принадлежащим на праве собственности или ином законном основании, территориальным сетевым организациям, согласно форме "Отчет о прибылях и убытках"</t>
    </r>
  </si>
  <si>
    <r>
      <rPr>
        <b/>
        <sz val="7"/>
        <rFont val="Times New Roman"/>
        <family val="1"/>
        <charset val="204"/>
      </rPr>
      <t>Показатель</t>
    </r>
  </si>
  <si>
    <r>
      <rPr>
        <b/>
        <sz val="7"/>
        <rFont val="Times New Roman"/>
        <family val="1"/>
        <charset val="204"/>
      </rPr>
      <t>Единица измерения</t>
    </r>
  </si>
  <si>
    <r>
      <rPr>
        <b/>
        <sz val="7"/>
        <rFont val="Times New Roman"/>
        <family val="1"/>
        <charset val="204"/>
      </rPr>
      <t>Код показа теля</t>
    </r>
  </si>
  <si>
    <r>
      <rPr>
        <b/>
        <sz val="7"/>
        <rFont val="Times New Roman"/>
        <family val="1"/>
        <charset val="204"/>
      </rPr>
      <t>За отчетный период, всего по предприятию</t>
    </r>
  </si>
  <si>
    <r>
      <rPr>
        <b/>
        <sz val="7"/>
        <rFont val="Times New Roman"/>
        <family val="1"/>
        <charset val="204"/>
      </rPr>
      <t>из графы 4: по Субъекту РФ, указанному в заголовке формы **</t>
    </r>
  </si>
  <si>
    <r>
      <rPr>
        <b/>
        <sz val="7"/>
        <rFont val="Times New Roman"/>
        <family val="1"/>
        <charset val="204"/>
      </rPr>
      <t>из графы 5 по видам деятельности*</t>
    </r>
  </si>
  <si>
    <r>
      <rPr>
        <b/>
        <sz val="7"/>
        <rFont val="Times New Roman"/>
        <family val="1"/>
        <charset val="204"/>
      </rPr>
      <t>За аналогичный период предыдущего года, всего по предприятию</t>
    </r>
  </si>
  <si>
    <r>
      <rPr>
        <b/>
        <sz val="7"/>
        <rFont val="Times New Roman"/>
        <family val="1"/>
        <charset val="204"/>
      </rPr>
      <t xml:space="preserve">из графы </t>
    </r>
    <r>
      <rPr>
        <sz val="7"/>
        <rFont val="Times New Roman"/>
        <family val="1"/>
        <charset val="204"/>
      </rPr>
      <t xml:space="preserve">9: </t>
    </r>
    <r>
      <rPr>
        <b/>
        <sz val="7"/>
        <rFont val="Times New Roman"/>
        <family val="1"/>
        <charset val="204"/>
      </rPr>
      <t>по Субъекту РФ, указанному в заголовке формы **</t>
    </r>
  </si>
  <si>
    <r>
      <rPr>
        <b/>
        <sz val="7"/>
        <rFont val="Times New Roman"/>
        <family val="1"/>
        <charset val="204"/>
      </rPr>
      <t>из графы 10 по видам деятельности*</t>
    </r>
  </si>
  <si>
    <r>
      <rPr>
        <b/>
        <sz val="7"/>
        <rFont val="Times New Roman"/>
        <family val="1"/>
        <charset val="204"/>
      </rPr>
      <t>Примечания: принцип разделения показателей по субъектам РФ и по видам деятельности согласно ОРД предприятия</t>
    </r>
  </si>
  <si>
    <r>
      <rPr>
        <b/>
        <sz val="7"/>
        <rFont val="Times New Roman"/>
        <family val="1"/>
        <charset val="204"/>
      </rPr>
      <t>Передача по распределительн ым сетям</t>
    </r>
  </si>
  <si>
    <r>
      <rPr>
        <b/>
        <sz val="7"/>
        <rFont val="Times New Roman"/>
        <family val="1"/>
        <charset val="204"/>
      </rPr>
      <t>Технологическое присоединение</t>
    </r>
  </si>
  <si>
    <r>
      <rPr>
        <b/>
        <sz val="7"/>
        <rFont val="Times New Roman"/>
        <family val="1"/>
        <charset val="204"/>
      </rPr>
      <t>Прочие виды деятельности</t>
    </r>
  </si>
  <si>
    <r>
      <rPr>
        <b/>
        <sz val="7"/>
        <rFont val="Times New Roman"/>
        <family val="1"/>
        <charset val="204"/>
      </rPr>
      <t>Передача по распределитель ным сетям</t>
    </r>
  </si>
  <si>
    <r>
      <rPr>
        <b/>
        <sz val="7"/>
        <rFont val="Times New Roman"/>
        <family val="1"/>
        <charset val="204"/>
      </rPr>
      <t>Т ехнологическое присоединение</t>
    </r>
  </si>
  <si>
    <r>
      <rPr>
        <sz val="7"/>
        <rFont val="Times New Roman"/>
        <family val="1"/>
        <charset val="204"/>
      </rPr>
      <t>гр.6, 11 - оказание услуг по передаче электрической энергии по электрическим сетям, принадлежащим на праве собственности или ином законном основании территориальным сетевым организациям</t>
    </r>
  </si>
  <si>
    <r>
      <rPr>
        <sz val="7"/>
        <rFont val="Times New Roman"/>
        <family val="1"/>
        <charset val="204"/>
      </rPr>
      <t>гр. 7, 12 - оказание услуг по технологическому присоединению к электрическим сетям</t>
    </r>
  </si>
  <si>
    <r>
      <rPr>
        <b/>
        <sz val="7"/>
        <rFont val="Times New Roman"/>
        <family val="1"/>
        <charset val="204"/>
      </rPr>
      <t>** Заполняется субъектами естественных монополий, оказывающими услуги по передаче электрической энергии по электрическим сетям,</t>
    </r>
  </si>
  <si>
    <r>
      <rPr>
        <b/>
        <sz val="7"/>
        <rFont val="Times New Roman"/>
        <family val="1"/>
        <charset val="204"/>
      </rPr>
      <t>принадлежащим на праве собственности или ином законном основании территориальным сетевым организациям, в нескольких субъектах РФ</t>
    </r>
  </si>
  <si>
    <r>
      <rPr>
        <b/>
        <sz val="7"/>
        <rFont val="Times New Roman"/>
        <family val="1"/>
        <charset val="204"/>
      </rPr>
      <t>Для остальных субъектов естественных монополий графы 5-8,10-13 заполняются в целом по предприятию</t>
    </r>
  </si>
  <si>
    <r>
      <rPr>
        <b/>
        <sz val="11"/>
        <rFont val="Times New Roman"/>
        <family val="1"/>
        <charset val="204"/>
      </rPr>
      <t>Расшифровка расходов субъекта естественных монополий, оказывающего услуги по передаче электроэнергии (мощности) по электрическим сетям, принадлежащим на праве собственности или ином законном</t>
    </r>
  </si>
  <si>
    <r>
      <rPr>
        <b/>
        <sz val="11"/>
        <rFont val="Times New Roman"/>
        <family val="1"/>
        <charset val="204"/>
      </rPr>
      <t>основании территориальным сетевым организациям</t>
    </r>
  </si>
  <si>
    <r>
      <rPr>
        <sz val="9"/>
        <rFont val="Times New Roman"/>
        <family val="1"/>
        <charset val="204"/>
      </rPr>
      <t>Показатель</t>
    </r>
  </si>
  <si>
    <r>
      <rPr>
        <sz val="9"/>
        <rFont val="Times New Roman"/>
        <family val="1"/>
        <charset val="204"/>
      </rPr>
      <t>Единица измерения</t>
    </r>
  </si>
  <si>
    <r>
      <rPr>
        <sz val="9"/>
        <rFont val="Times New Roman"/>
        <family val="1"/>
        <charset val="204"/>
      </rPr>
      <t>Код показат еля</t>
    </r>
  </si>
  <si>
    <r>
      <rPr>
        <sz val="9"/>
        <rFont val="Times New Roman"/>
        <family val="1"/>
        <charset val="204"/>
      </rPr>
      <t>За отчетный период, всего по предприятию</t>
    </r>
  </si>
  <si>
    <r>
      <rPr>
        <sz val="9"/>
        <rFont val="Times New Roman"/>
        <family val="1"/>
        <charset val="204"/>
      </rPr>
      <t>из графы 4: по Субъекту РФ, указанному в заголовке формы</t>
    </r>
  </si>
  <si>
    <r>
      <rPr>
        <sz val="9"/>
        <rFont val="Times New Roman"/>
        <family val="1"/>
        <charset val="204"/>
      </rPr>
      <t>из графы 5 по видам деятельности *</t>
    </r>
  </si>
  <si>
    <r>
      <rPr>
        <sz val="9"/>
        <rFont val="Times New Roman"/>
        <family val="1"/>
        <charset val="204"/>
      </rPr>
      <t>За аналогичный период предыдущего года, всего по предприятию</t>
    </r>
  </si>
  <si>
    <r>
      <rPr>
        <sz val="9"/>
        <rFont val="Times New Roman"/>
        <family val="1"/>
        <charset val="204"/>
      </rPr>
      <t>из графы 10: по Субъекту РФ, указанному в заголовке формы</t>
    </r>
  </si>
  <si>
    <r>
      <rPr>
        <sz val="9"/>
        <rFont val="Times New Roman"/>
        <family val="1"/>
        <charset val="204"/>
      </rPr>
      <t>из графы 10 по видам деятельности *</t>
    </r>
  </si>
  <si>
    <r>
      <rPr>
        <sz val="9"/>
        <rFont val="Times New Roman"/>
        <family val="1"/>
        <charset val="204"/>
      </rPr>
      <t>Примечания: принцип разделения показателей по субъектам РФ и по видам деятельности согласно ОРД предприятия</t>
    </r>
  </si>
  <si>
    <t>Передача по распределительным сетям</t>
  </si>
  <si>
    <t>Технологическое присоедине ние</t>
  </si>
  <si>
    <r>
      <rPr>
        <sz val="9"/>
        <rFont val="Times New Roman"/>
        <family val="1"/>
        <charset val="204"/>
      </rPr>
      <t>Передача и технологическое присоединение</t>
    </r>
  </si>
  <si>
    <r>
      <rPr>
        <sz val="9"/>
        <rFont val="Times New Roman"/>
        <family val="1"/>
        <charset val="204"/>
      </rPr>
      <t>Прочие виды деятельности</t>
    </r>
  </si>
  <si>
    <r>
      <rPr>
        <sz val="9"/>
        <rFont val="Times New Roman"/>
        <family val="1"/>
        <charset val="204"/>
      </rPr>
      <t>Передача по распределитель ным сетям</t>
    </r>
  </si>
  <si>
    <t>Технологическое присоединение</t>
  </si>
  <si>
    <t>Передача и технологическое присоединение</t>
  </si>
  <si>
    <r>
      <rPr>
        <sz val="9"/>
        <rFont val="Times New Roman"/>
        <family val="1"/>
        <charset val="204"/>
      </rPr>
      <t>Расходы, учитываемые в целях налогообложения прибыли, всего, в том числе (сумма строк 110,120,130,140,150,160,170,180,190)</t>
    </r>
  </si>
  <si>
    <r>
      <rPr>
        <sz val="9"/>
        <rFont val="Times New Roman"/>
        <family val="1"/>
        <charset val="204"/>
      </rPr>
      <t>тыс.руб.</t>
    </r>
  </si>
  <si>
    <r>
      <rPr>
        <sz val="9"/>
        <rFont val="Times New Roman"/>
        <family val="1"/>
        <charset val="204"/>
      </rPr>
      <t>100</t>
    </r>
  </si>
  <si>
    <r>
      <rPr>
        <sz val="9"/>
        <rFont val="Times New Roman"/>
        <family val="1"/>
        <charset val="204"/>
      </rPr>
      <t>Материальные расходы (сумма строк 111,112,113)</t>
    </r>
  </si>
  <si>
    <r>
      <rPr>
        <sz val="9"/>
        <rFont val="Times New Roman"/>
        <family val="1"/>
        <charset val="204"/>
      </rPr>
      <t>Расходы на приобретение сырья и материалов</t>
    </r>
  </si>
  <si>
    <r>
      <rPr>
        <sz val="9"/>
        <rFont val="Times New Roman"/>
        <family val="1"/>
        <charset val="204"/>
      </rPr>
      <t>111</t>
    </r>
  </si>
  <si>
    <r>
      <rPr>
        <sz val="9"/>
        <rFont val="Times New Roman"/>
        <family val="1"/>
        <charset val="204"/>
      </rPr>
      <t>Расходы на приобретение электрической энергии на компенсацию технологического расхода (потерь) электрической энергии в сетях, в том числе по уровням напряжения:</t>
    </r>
  </si>
  <si>
    <r>
      <rPr>
        <sz val="9"/>
        <rFont val="Times New Roman"/>
        <family val="1"/>
        <charset val="204"/>
      </rPr>
      <t>112</t>
    </r>
  </si>
  <si>
    <r>
      <rPr>
        <sz val="9"/>
        <rFont val="Times New Roman"/>
        <family val="1"/>
        <charset val="204"/>
      </rPr>
      <t>ВН</t>
    </r>
  </si>
  <si>
    <r>
      <rPr>
        <sz val="9"/>
        <rFont val="Times New Roman"/>
        <family val="1"/>
        <charset val="204"/>
      </rPr>
      <t>СН1</t>
    </r>
  </si>
  <si>
    <r>
      <rPr>
        <sz val="9"/>
        <rFont val="Times New Roman"/>
        <family val="1"/>
        <charset val="204"/>
      </rPr>
      <t>СН2</t>
    </r>
  </si>
  <si>
    <r>
      <rPr>
        <sz val="9"/>
        <rFont val="Times New Roman"/>
        <family val="1"/>
        <charset val="204"/>
      </rPr>
      <t>НН</t>
    </r>
  </si>
  <si>
    <r>
      <rPr>
        <sz val="9"/>
        <rFont val="Times New Roman"/>
        <family val="1"/>
        <charset val="204"/>
      </rPr>
      <t>Расходы на приобретение электрической энергии на хозяйственные нужды</t>
    </r>
  </si>
  <si>
    <r>
      <rPr>
        <sz val="9"/>
        <rFont val="Times New Roman"/>
        <family val="1"/>
        <charset val="204"/>
      </rPr>
      <t>113</t>
    </r>
  </si>
  <si>
    <r>
      <rPr>
        <sz val="9"/>
        <rFont val="Times New Roman"/>
        <family val="1"/>
        <charset val="204"/>
      </rPr>
      <t>Расходы на оплату услуг сторонних организаций (сумма строк 121,122,123,124)</t>
    </r>
  </si>
  <si>
    <r>
      <rPr>
        <sz val="9"/>
        <rFont val="Times New Roman"/>
        <family val="1"/>
        <charset val="204"/>
      </rPr>
      <t>120</t>
    </r>
  </si>
  <si>
    <r>
      <rPr>
        <sz val="9"/>
        <rFont val="Times New Roman"/>
        <family val="1"/>
        <charset val="204"/>
      </rPr>
      <t>Расходы на страхование</t>
    </r>
  </si>
  <si>
    <r>
      <rPr>
        <sz val="9"/>
        <rFont val="Times New Roman"/>
        <family val="1"/>
        <charset val="204"/>
      </rPr>
      <t>121</t>
    </r>
  </si>
  <si>
    <r>
      <rPr>
        <sz val="9"/>
        <rFont val="Times New Roman"/>
        <family val="1"/>
        <charset val="204"/>
      </rPr>
      <t>Оплата услуг ОАО "ФСК ЕЭС"</t>
    </r>
  </si>
  <si>
    <r>
      <rPr>
        <sz val="9"/>
        <rFont val="Times New Roman"/>
        <family val="1"/>
        <charset val="204"/>
      </rPr>
      <t>122</t>
    </r>
  </si>
  <si>
    <r>
      <rPr>
        <sz val="9"/>
        <rFont val="Times New Roman"/>
        <family val="1"/>
        <charset val="204"/>
      </rPr>
      <t>Оплата услуг по передаче электрической энергии, оказываемых другими сетевыми организациями</t>
    </r>
  </si>
  <si>
    <r>
      <rPr>
        <sz val="9"/>
        <rFont val="Times New Roman"/>
        <family val="1"/>
        <charset val="204"/>
      </rPr>
      <t>123</t>
    </r>
  </si>
  <si>
    <r>
      <rPr>
        <sz val="9"/>
        <rFont val="Times New Roman"/>
        <family val="1"/>
        <charset val="204"/>
      </rPr>
      <t>Расходы на ремонт основных средств</t>
    </r>
  </si>
  <si>
    <r>
      <rPr>
        <sz val="9"/>
        <rFont val="Times New Roman"/>
        <family val="1"/>
        <charset val="204"/>
      </rPr>
      <t>124</t>
    </r>
  </si>
  <si>
    <r>
      <rPr>
        <sz val="9"/>
        <rFont val="Times New Roman"/>
        <family val="1"/>
        <charset val="204"/>
      </rPr>
      <t>Расходы на оплату труда</t>
    </r>
  </si>
  <si>
    <r>
      <rPr>
        <sz val="9"/>
        <rFont val="Times New Roman"/>
        <family val="1"/>
        <charset val="204"/>
      </rPr>
      <t>130</t>
    </r>
  </si>
  <si>
    <r>
      <rPr>
        <sz val="9"/>
        <rFont val="Times New Roman"/>
        <family val="1"/>
        <charset val="204"/>
      </rPr>
      <t>Управленческий персонал</t>
    </r>
  </si>
  <si>
    <r>
      <rPr>
        <sz val="9"/>
        <rFont val="Times New Roman"/>
        <family val="1"/>
        <charset val="204"/>
      </rPr>
      <t>Специалисты и технические исполнители</t>
    </r>
  </si>
  <si>
    <r>
      <rPr>
        <sz val="9"/>
        <rFont val="Times New Roman"/>
        <family val="1"/>
        <charset val="204"/>
      </rPr>
      <t>Основные производственные рабочие</t>
    </r>
  </si>
  <si>
    <r>
      <rPr>
        <sz val="9"/>
        <rFont val="Times New Roman"/>
        <family val="1"/>
        <charset val="204"/>
      </rPr>
      <t>Справочно: среднесписочная численность промышленно-производственного персонала организации **</t>
    </r>
  </si>
  <si>
    <r>
      <rPr>
        <sz val="9"/>
        <rFont val="Times New Roman"/>
        <family val="1"/>
        <charset val="204"/>
      </rPr>
      <t>чел</t>
    </r>
  </si>
  <si>
    <r>
      <rPr>
        <b/>
        <sz val="9"/>
        <rFont val="Times New Roman"/>
        <family val="1"/>
        <charset val="204"/>
      </rPr>
      <t>-</t>
    </r>
  </si>
  <si>
    <r>
      <rPr>
        <sz val="9"/>
        <rFont val="Times New Roman"/>
        <family val="1"/>
        <charset val="204"/>
      </rPr>
      <t>Расходы на выплату страховых взносов в Пенсионный фонд Российской Федерации, Фонд социального страхования Российской Федерации, Федеральный фонд обязательного медицинского страхования и территориальные фонды обязательного медицинского страхования</t>
    </r>
  </si>
  <si>
    <r>
      <rPr>
        <sz val="9"/>
        <rFont val="Times New Roman"/>
        <family val="1"/>
        <charset val="204"/>
      </rPr>
      <t>140</t>
    </r>
  </si>
  <si>
    <r>
      <rPr>
        <sz val="9"/>
        <rFont val="Times New Roman"/>
        <family val="1"/>
        <charset val="204"/>
      </rPr>
      <t>Амортизация основных средств</t>
    </r>
  </si>
  <si>
    <r>
      <rPr>
        <sz val="9"/>
        <rFont val="Times New Roman"/>
        <family val="1"/>
        <charset val="204"/>
      </rPr>
      <t>150</t>
    </r>
  </si>
  <si>
    <r>
      <rPr>
        <sz val="9"/>
        <rFont val="Times New Roman"/>
        <family val="1"/>
        <charset val="204"/>
      </rPr>
      <t>Аренда и лизинговые платежи (сумма строк 161,162)</t>
    </r>
  </si>
  <si>
    <r>
      <rPr>
        <sz val="9"/>
        <rFont val="Times New Roman"/>
        <family val="1"/>
        <charset val="204"/>
      </rPr>
      <t>160</t>
    </r>
  </si>
  <si>
    <r>
      <rPr>
        <sz val="9"/>
        <rFont val="Times New Roman"/>
        <family val="1"/>
        <charset val="204"/>
      </rPr>
      <t>Плата за аренду имущества</t>
    </r>
  </si>
  <si>
    <r>
      <rPr>
        <sz val="9"/>
        <rFont val="Times New Roman"/>
        <family val="1"/>
        <charset val="204"/>
      </rPr>
      <t>161</t>
    </r>
  </si>
  <si>
    <r>
      <rPr>
        <sz val="9"/>
        <rFont val="Times New Roman"/>
        <family val="1"/>
        <charset val="204"/>
      </rPr>
      <t>Лизинговые платежи</t>
    </r>
  </si>
  <si>
    <r>
      <rPr>
        <sz val="9"/>
        <rFont val="Times New Roman"/>
        <family val="1"/>
        <charset val="204"/>
      </rPr>
      <t>162</t>
    </r>
  </si>
  <si>
    <r>
      <rPr>
        <sz val="9"/>
        <rFont val="Times New Roman"/>
        <family val="1"/>
        <charset val="204"/>
      </rPr>
      <t>Налоги, уменьшающие налогооблагаемую базу по налогу на прибыль</t>
    </r>
  </si>
  <si>
    <r>
      <rPr>
        <sz val="9"/>
        <rFont val="Times New Roman"/>
        <family val="1"/>
        <charset val="204"/>
      </rPr>
      <t>170</t>
    </r>
  </si>
  <si>
    <r>
      <rPr>
        <sz val="9"/>
        <rFont val="Times New Roman"/>
        <family val="1"/>
        <charset val="204"/>
      </rPr>
      <t>Расходы на выплату процентов по кредитам, уменьшающие налогооблагаемую базу по налогу на прибыль</t>
    </r>
  </si>
  <si>
    <r>
      <rPr>
        <sz val="9"/>
        <rFont val="Times New Roman"/>
        <family val="1"/>
        <charset val="204"/>
      </rPr>
      <t>180</t>
    </r>
  </si>
  <si>
    <r>
      <rPr>
        <sz val="9"/>
        <rFont val="Times New Roman"/>
        <family val="1"/>
        <charset val="204"/>
      </rPr>
      <t>Прочие расходы</t>
    </r>
  </si>
  <si>
    <r>
      <rPr>
        <sz val="9"/>
        <rFont val="Times New Roman"/>
        <family val="1"/>
        <charset val="204"/>
      </rPr>
      <t>190</t>
    </r>
  </si>
  <si>
    <r>
      <rPr>
        <sz val="9"/>
        <rFont val="Times New Roman"/>
        <family val="1"/>
        <charset val="204"/>
      </rPr>
      <t>Расходы, не учитываемые в целях налогообложения прибыли, всего, в том числе (сумма строк 210,220,230,240,250)</t>
    </r>
  </si>
  <si>
    <r>
      <rPr>
        <sz val="9"/>
        <rFont val="Times New Roman"/>
        <family val="1"/>
        <charset val="204"/>
      </rPr>
      <t>200</t>
    </r>
  </si>
  <si>
    <r>
      <rPr>
        <sz val="9"/>
        <rFont val="Times New Roman"/>
        <family val="1"/>
        <charset val="204"/>
      </rPr>
      <t>Возврат заемных средств на цели инвестпрограммы</t>
    </r>
  </si>
  <si>
    <r>
      <rPr>
        <sz val="9"/>
        <rFont val="Times New Roman"/>
        <family val="1"/>
        <charset val="204"/>
      </rPr>
      <t>210</t>
    </r>
  </si>
  <si>
    <r>
      <rPr>
        <sz val="9"/>
        <rFont val="Times New Roman"/>
        <family val="1"/>
        <charset val="204"/>
      </rPr>
      <t>Прибыль, направленная на инвестиции</t>
    </r>
  </si>
  <si>
    <r>
      <rPr>
        <sz val="9"/>
        <rFont val="Times New Roman"/>
        <family val="1"/>
        <charset val="204"/>
      </rPr>
      <t>220</t>
    </r>
  </si>
  <si>
    <t>Прибыль, направленная на выплату дивидендов</t>
  </si>
  <si>
    <r>
      <rPr>
        <sz val="10"/>
        <rFont val="Times New Roman"/>
        <family val="1"/>
        <charset val="204"/>
      </rPr>
      <t>230</t>
    </r>
  </si>
  <si>
    <r>
      <rPr>
        <sz val="10"/>
        <rFont val="Times New Roman"/>
        <family val="1"/>
        <charset val="204"/>
      </rPr>
      <t>Расходы социального характера из прибыли</t>
    </r>
  </si>
  <si>
    <r>
      <rPr>
        <sz val="10"/>
        <rFont val="Times New Roman"/>
        <family val="1"/>
        <charset val="204"/>
      </rPr>
      <t>тыс.руб.</t>
    </r>
  </si>
  <si>
    <r>
      <rPr>
        <sz val="10"/>
        <rFont val="Times New Roman"/>
        <family val="1"/>
        <charset val="204"/>
      </rPr>
      <t>240</t>
    </r>
  </si>
  <si>
    <r>
      <rPr>
        <sz val="10"/>
        <rFont val="Times New Roman"/>
        <family val="1"/>
        <charset val="204"/>
      </rPr>
      <t>Прочие расходы из прибыли в отчетном периоде</t>
    </r>
  </si>
  <si>
    <r>
      <rPr>
        <sz val="10"/>
        <rFont val="Times New Roman"/>
        <family val="1"/>
        <charset val="204"/>
      </rPr>
      <t>250</t>
    </r>
  </si>
  <si>
    <r>
      <rPr>
        <sz val="10"/>
        <rFont val="Times New Roman"/>
        <family val="1"/>
        <charset val="204"/>
      </rPr>
      <t>Расходы на уплату налога на прибыль</t>
    </r>
  </si>
  <si>
    <r>
      <rPr>
        <sz val="10"/>
        <rFont val="Times New Roman"/>
        <family val="1"/>
        <charset val="204"/>
      </rPr>
      <t>300</t>
    </r>
  </si>
  <si>
    <r>
      <rPr>
        <b/>
        <sz val="10"/>
        <rFont val="Times New Roman"/>
        <family val="1"/>
        <charset val="204"/>
      </rPr>
      <t>Справочные показатели:</t>
    </r>
  </si>
  <si>
    <r>
      <rPr>
        <sz val="10"/>
        <rFont val="Times New Roman"/>
        <family val="1"/>
        <charset val="204"/>
      </rPr>
      <t>Из строки 100 прямые расходы</t>
    </r>
  </si>
  <si>
    <r>
      <rPr>
        <sz val="10"/>
        <rFont val="Times New Roman"/>
        <family val="1"/>
        <charset val="204"/>
      </rPr>
      <t>400</t>
    </r>
  </si>
  <si>
    <r>
      <rPr>
        <sz val="10"/>
        <rFont val="Times New Roman"/>
        <family val="1"/>
        <charset val="204"/>
      </rPr>
      <t>Из строки 100 косвенные расходы</t>
    </r>
  </si>
  <si>
    <r>
      <rPr>
        <sz val="10"/>
        <rFont val="Times New Roman"/>
        <family val="1"/>
        <charset val="204"/>
      </rPr>
      <t>500</t>
    </r>
  </si>
  <si>
    <r>
      <rPr>
        <sz val="10"/>
        <rFont val="Times New Roman"/>
        <family val="1"/>
        <charset val="204"/>
      </rPr>
      <t>Расходы на приобретение, сооружение и изготовление основных средств, а также на достройку, дооборудование, реконструкцию, модернизацию и техническое перевооружением основных средств</t>
    </r>
  </si>
  <si>
    <r>
      <rPr>
        <sz val="10"/>
        <rFont val="Times New Roman"/>
        <family val="1"/>
        <charset val="204"/>
      </rPr>
      <t>600</t>
    </r>
  </si>
  <si>
    <r>
      <rPr>
        <sz val="10"/>
        <rFont val="Times New Roman"/>
        <family val="1"/>
        <charset val="204"/>
      </rPr>
      <t>Расходы на ремонт основных средств (включая арендованные) всего, в том числе:</t>
    </r>
  </si>
  <si>
    <r>
      <rPr>
        <sz val="10"/>
        <rFont val="Times New Roman"/>
        <family val="1"/>
        <charset val="204"/>
      </rPr>
      <t>700</t>
    </r>
  </si>
  <si>
    <r>
      <rPr>
        <sz val="10"/>
        <rFont val="Times New Roman"/>
        <family val="1"/>
        <charset val="204"/>
      </rPr>
      <t>материальные расходы</t>
    </r>
  </si>
  <si>
    <r>
      <rPr>
        <sz val="10"/>
        <rFont val="Times New Roman"/>
        <family val="1"/>
        <charset val="204"/>
      </rPr>
      <t>расходы на оплату труда и выплату страховых взносов</t>
    </r>
  </si>
  <si>
    <r>
      <rPr>
        <sz val="10"/>
        <rFont val="Times New Roman"/>
        <family val="1"/>
        <charset val="204"/>
      </rPr>
      <t>расходы на ремонт основных средств, выполняемый подрядным способом</t>
    </r>
  </si>
  <si>
    <r>
      <rPr>
        <sz val="10"/>
        <rFont val="Times New Roman"/>
        <family val="1"/>
        <charset val="204"/>
      </rPr>
      <t>прочие расходы</t>
    </r>
  </si>
  <si>
    <r>
      <rPr>
        <sz val="10"/>
        <rFont val="Times New Roman"/>
        <family val="1"/>
        <charset val="204"/>
      </rPr>
      <t>Расходы на приобретение электрической энергии в целях компенсации коммерческого расхода (потерь) электрической энергии в сетях</t>
    </r>
  </si>
  <si>
    <r>
      <rPr>
        <sz val="10"/>
        <rFont val="Times New Roman"/>
        <family val="1"/>
        <charset val="204"/>
      </rPr>
      <t>800</t>
    </r>
  </si>
  <si>
    <r>
      <rPr>
        <b/>
        <sz val="6"/>
        <rFont val="Times New Roman"/>
        <family val="1"/>
        <charset val="204"/>
      </rPr>
      <t>* Полное наименование видов деятельности:</t>
    </r>
  </si>
  <si>
    <r>
      <rPr>
        <sz val="6"/>
        <rFont val="Times New Roman"/>
        <family val="1"/>
        <charset val="204"/>
      </rPr>
      <t>гр.6, 12 - оказание услуг по передаче электрической энергии (мощности) по единой национальной (общероссийской) электрической сети</t>
    </r>
  </si>
  <si>
    <r>
      <rPr>
        <sz val="6"/>
        <rFont val="Times New Roman"/>
        <family val="1"/>
        <charset val="204"/>
      </rPr>
      <t>гр.7, 13 - оказание услуг по технологическому присоединению к электрическим сетям</t>
    </r>
  </si>
  <si>
    <r>
      <rPr>
        <b/>
        <sz val="11"/>
        <rFont val="Times New Roman"/>
        <family val="1"/>
        <charset val="204"/>
      </rPr>
      <t>Расшифровка дебиторской задолженности, заемных средств и стоимости активов</t>
    </r>
  </si>
  <si>
    <r>
      <rPr>
        <b/>
        <sz val="10"/>
        <rFont val="Times New Roman"/>
        <family val="1"/>
        <charset val="204"/>
      </rPr>
      <t>Показатель</t>
    </r>
  </si>
  <si>
    <r>
      <rPr>
        <b/>
        <sz val="10"/>
        <rFont val="Times New Roman"/>
        <family val="1"/>
        <charset val="204"/>
      </rPr>
      <t>Единица измерения</t>
    </r>
  </si>
  <si>
    <r>
      <rPr>
        <b/>
        <sz val="10"/>
        <rFont val="Times New Roman"/>
        <family val="1"/>
        <charset val="204"/>
      </rPr>
      <t>Код показат ел я</t>
    </r>
  </si>
  <si>
    <r>
      <rPr>
        <b/>
        <sz val="10"/>
        <rFont val="Times New Roman"/>
        <family val="1"/>
        <charset val="204"/>
      </rPr>
      <t>По состоянию на начало отчетного периода, всего по предприятию</t>
    </r>
  </si>
  <si>
    <r>
      <rPr>
        <b/>
        <sz val="10"/>
        <rFont val="Times New Roman"/>
        <family val="1"/>
        <charset val="204"/>
      </rPr>
      <t>из графы 4: по Субъекту РФ, указанному в заголовке формы</t>
    </r>
  </si>
  <si>
    <r>
      <rPr>
        <b/>
        <sz val="10"/>
        <rFont val="Times New Roman"/>
        <family val="1"/>
        <charset val="204"/>
      </rPr>
      <t>из графы 5 по видам деятельности *</t>
    </r>
  </si>
  <si>
    <r>
      <rPr>
        <b/>
        <sz val="10"/>
        <rFont val="Times New Roman"/>
        <family val="1"/>
        <charset val="204"/>
      </rPr>
      <t>По состоянию на конец отчетного периода, всего по предприятию</t>
    </r>
  </si>
  <si>
    <r>
      <rPr>
        <b/>
        <sz val="10"/>
        <rFont val="Times New Roman"/>
        <family val="1"/>
        <charset val="204"/>
      </rPr>
      <t>из графы 10: по Субъекту РФ, указанному в заголовке формы</t>
    </r>
  </si>
  <si>
    <r>
      <rPr>
        <b/>
        <sz val="10"/>
        <rFont val="Times New Roman"/>
        <family val="1"/>
        <charset val="204"/>
      </rPr>
      <t>из графы 10 по видам деятельности *</t>
    </r>
  </si>
  <si>
    <r>
      <rPr>
        <b/>
        <sz val="10"/>
        <rFont val="Times New Roman"/>
        <family val="1"/>
        <charset val="204"/>
      </rPr>
      <t>Примечания: принцип разделения показателей по субъектам РФ и по видам деятельности согласно ОРД __предприятия____</t>
    </r>
  </si>
  <si>
    <r>
      <rPr>
        <b/>
        <sz val="10"/>
        <rFont val="Times New Roman"/>
        <family val="1"/>
        <charset val="204"/>
      </rPr>
      <t>Передача по распределитель ным сетям</t>
    </r>
  </si>
  <si>
    <r>
      <rPr>
        <b/>
        <sz val="10"/>
        <rFont val="Times New Roman"/>
        <family val="1"/>
        <charset val="204"/>
      </rPr>
      <t>Технология еское присоедине ние</t>
    </r>
  </si>
  <si>
    <r>
      <rPr>
        <b/>
        <sz val="10"/>
        <rFont val="Times New Roman"/>
        <family val="1"/>
        <charset val="204"/>
      </rPr>
      <t>Передача и технологическое присоединение</t>
    </r>
  </si>
  <si>
    <r>
      <rPr>
        <b/>
        <sz val="10"/>
        <rFont val="Times New Roman"/>
        <family val="1"/>
        <charset val="204"/>
      </rPr>
      <t>Прочие виды деятельности</t>
    </r>
  </si>
  <si>
    <r>
      <rPr>
        <b/>
        <sz val="10"/>
        <rFont val="Times New Roman"/>
        <family val="1"/>
        <charset val="204"/>
      </rPr>
      <t>Технологиче ское присоединен ие</t>
    </r>
  </si>
  <si>
    <r>
      <rPr>
        <b/>
        <sz val="10"/>
        <rFont val="Times New Roman"/>
        <family val="1"/>
        <charset val="204"/>
      </rPr>
      <t>Передача и технологическ ое присоединение</t>
    </r>
  </si>
  <si>
    <r>
      <rPr>
        <sz val="10"/>
        <rFont val="Times New Roman"/>
        <family val="1"/>
        <charset val="204"/>
      </rPr>
      <t>Дебиторская задолженность</t>
    </r>
  </si>
  <si>
    <r>
      <rPr>
        <sz val="10"/>
        <rFont val="Times New Roman"/>
        <family val="1"/>
        <charset val="204"/>
      </rPr>
      <t>900</t>
    </r>
  </si>
  <si>
    <r>
      <rPr>
        <sz val="10"/>
        <rFont val="Times New Roman"/>
        <family val="1"/>
        <charset val="204"/>
      </rPr>
      <t>в том числе по расчетам с покупателями и заказчиками</t>
    </r>
  </si>
  <si>
    <r>
      <rPr>
        <sz val="10"/>
        <rFont val="Times New Roman"/>
        <family val="1"/>
        <charset val="204"/>
      </rPr>
      <t>-</t>
    </r>
  </si>
  <si>
    <r>
      <rPr>
        <sz val="10"/>
        <rFont val="Times New Roman"/>
        <family val="1"/>
        <charset val="204"/>
      </rPr>
      <t>Заемные средства, учитываемые в долгосрочных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  </r>
  </si>
  <si>
    <r>
      <rPr>
        <sz val="10"/>
        <rFont val="Times New Roman"/>
        <family val="1"/>
        <charset val="204"/>
      </rPr>
      <t>1000</t>
    </r>
  </si>
  <si>
    <r>
      <rPr>
        <sz val="10"/>
        <rFont val="Times New Roman"/>
        <family val="1"/>
        <charset val="204"/>
      </rPr>
      <t>Заемные средства, учитываемые в краткосрочных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  </r>
  </si>
  <si>
    <r>
      <rPr>
        <sz val="10"/>
        <rFont val="Times New Roman"/>
        <family val="1"/>
        <charset val="204"/>
      </rPr>
      <t>1100</t>
    </r>
  </si>
  <si>
    <r>
      <rPr>
        <sz val="10"/>
        <rFont val="Times New Roman"/>
        <family val="1"/>
        <charset val="204"/>
      </rPr>
      <t>Основные средства</t>
    </r>
  </si>
  <si>
    <r>
      <rPr>
        <sz val="10"/>
        <rFont val="Times New Roman"/>
        <family val="1"/>
        <charset val="204"/>
      </rPr>
      <t>1200</t>
    </r>
  </si>
  <si>
    <r>
      <rPr>
        <sz val="10"/>
        <rFont val="Times New Roman"/>
        <family val="1"/>
        <charset val="204"/>
      </rPr>
      <t>Арендованные основные средства</t>
    </r>
  </si>
  <si>
    <r>
      <rPr>
        <sz val="10"/>
        <rFont val="Times New Roman"/>
        <family val="1"/>
        <charset val="204"/>
      </rPr>
      <t>1300</t>
    </r>
  </si>
  <si>
    <r>
      <rPr>
        <sz val="10"/>
        <rFont val="Times New Roman"/>
        <family val="1"/>
        <charset val="204"/>
      </rPr>
      <t>Незавершенное строительство</t>
    </r>
  </si>
  <si>
    <r>
      <rPr>
        <sz val="10"/>
        <rFont val="Times New Roman"/>
        <family val="1"/>
        <charset val="204"/>
      </rPr>
      <t>1400</t>
    </r>
  </si>
  <si>
    <r>
      <rPr>
        <sz val="9"/>
        <rFont val="Times New Roman"/>
        <family val="1"/>
        <charset val="204"/>
      </rPr>
      <t>Выручка (нетто) от продажи товаров, продукции, работ, услуг (за минусом налога на добавленную стоимость, акцизов и аналогичных обязательных платежей)</t>
    </r>
  </si>
  <si>
    <r>
      <rPr>
        <sz val="9"/>
        <rFont val="Times New Roman"/>
        <family val="1"/>
        <charset val="204"/>
      </rPr>
      <t>Себестоимость проданных товаров, продукции, работ, услуг</t>
    </r>
  </si>
  <si>
    <r>
      <rPr>
        <sz val="9"/>
        <rFont val="Times New Roman"/>
        <family val="1"/>
        <charset val="204"/>
      </rPr>
      <t>Валовая прибыль</t>
    </r>
  </si>
  <si>
    <r>
      <rPr>
        <sz val="9"/>
        <rFont val="Times New Roman"/>
        <family val="1"/>
        <charset val="204"/>
      </rPr>
      <t>Коммерческие расходы</t>
    </r>
  </si>
  <si>
    <r>
      <rPr>
        <sz val="9"/>
        <rFont val="Times New Roman"/>
        <family val="1"/>
        <charset val="204"/>
      </rPr>
      <t>040</t>
    </r>
  </si>
  <si>
    <r>
      <rPr>
        <sz val="9"/>
        <rFont val="Times New Roman"/>
        <family val="1"/>
        <charset val="204"/>
      </rPr>
      <t>Управленческие расходы</t>
    </r>
  </si>
  <si>
    <r>
      <rPr>
        <sz val="9"/>
        <rFont val="Times New Roman"/>
        <family val="1"/>
        <charset val="204"/>
      </rPr>
      <t>050</t>
    </r>
  </si>
  <si>
    <r>
      <rPr>
        <sz val="9"/>
        <rFont val="Times New Roman"/>
        <family val="1"/>
        <charset val="204"/>
      </rPr>
      <t>Прибыль (убыток) от продаж</t>
    </r>
  </si>
  <si>
    <r>
      <rPr>
        <sz val="9"/>
        <rFont val="Times New Roman"/>
        <family val="1"/>
        <charset val="204"/>
      </rPr>
      <t>060</t>
    </r>
  </si>
  <si>
    <r>
      <rPr>
        <sz val="9"/>
        <rFont val="Times New Roman"/>
        <family val="1"/>
        <charset val="204"/>
      </rPr>
      <t>Проценты к получению</t>
    </r>
  </si>
  <si>
    <r>
      <rPr>
        <sz val="9"/>
        <rFont val="Times New Roman"/>
        <family val="1"/>
        <charset val="204"/>
      </rPr>
      <t>070</t>
    </r>
  </si>
  <si>
    <r>
      <rPr>
        <sz val="9"/>
        <rFont val="Times New Roman"/>
        <family val="1"/>
        <charset val="204"/>
      </rPr>
      <t>Проценты к уплате</t>
    </r>
  </si>
  <si>
    <r>
      <rPr>
        <sz val="9"/>
        <rFont val="Times New Roman"/>
        <family val="1"/>
        <charset val="204"/>
      </rPr>
      <t>080</t>
    </r>
  </si>
  <si>
    <r>
      <rPr>
        <sz val="9"/>
        <rFont val="Times New Roman"/>
        <family val="1"/>
        <charset val="204"/>
      </rPr>
      <t>Прочие доходы</t>
    </r>
  </si>
  <si>
    <r>
      <rPr>
        <sz val="9"/>
        <rFont val="Times New Roman"/>
        <family val="1"/>
        <charset val="204"/>
      </rPr>
      <t>Прибыль до налогообложения</t>
    </r>
  </si>
  <si>
    <r>
      <rPr>
        <sz val="9"/>
        <rFont val="Times New Roman"/>
        <family val="1"/>
        <charset val="204"/>
      </rPr>
      <t>Налог на прибыль</t>
    </r>
  </si>
  <si>
    <r>
      <rPr>
        <sz val="9"/>
        <rFont val="Times New Roman"/>
        <family val="1"/>
        <charset val="204"/>
      </rPr>
      <t>Чистая прибыль</t>
    </r>
  </si>
  <si>
    <r>
      <rPr>
        <b/>
        <sz val="9"/>
        <rFont val="Times New Roman"/>
        <family val="1"/>
        <charset val="204"/>
      </rPr>
      <t>Справочно:</t>
    </r>
  </si>
  <si>
    <r>
      <rPr>
        <sz val="9"/>
        <rFont val="Times New Roman"/>
        <family val="1"/>
        <charset val="204"/>
      </rPr>
      <t>Списание дебиторских и кредиторских задолженностей, по которым истек срок исковой давности</t>
    </r>
  </si>
  <si>
    <r>
      <rPr>
        <sz val="9"/>
        <rFont val="Times New Roman"/>
        <family val="1"/>
        <charset val="204"/>
      </rPr>
      <t>Прибыль (убыток) прошлых лет, выявленная в отчетном году</t>
    </r>
  </si>
  <si>
    <r>
      <rPr>
        <b/>
        <sz val="9"/>
        <rFont val="Times New Roman"/>
        <family val="1"/>
        <charset val="204"/>
      </rPr>
      <t>* Полное наименование видов деятельности:</t>
    </r>
  </si>
  <si>
    <t>010</t>
  </si>
  <si>
    <t>020</t>
  </si>
  <si>
    <t>030</t>
  </si>
  <si>
    <t>100</t>
  </si>
  <si>
    <t>120</t>
  </si>
  <si>
    <t>130</t>
  </si>
  <si>
    <t>090</t>
  </si>
  <si>
    <t>110</t>
  </si>
  <si>
    <t>С.М. Алехин</t>
  </si>
  <si>
    <r>
      <rPr>
        <sz val="9"/>
        <rFont val="Times New Roman"/>
        <family val="1"/>
        <charset val="204"/>
      </rPr>
      <t>Период заполнения:    Годовая, Квартальная</t>
    </r>
  </si>
  <si>
    <r>
      <rPr>
        <sz val="9"/>
        <rFont val="Times New Roman"/>
        <family val="1"/>
        <charset val="204"/>
      </rPr>
      <t>Требования к заполнению:    Заполняется отдельно по каждому субъекту РФ</t>
    </r>
  </si>
  <si>
    <t>Отчетный период:  2018 год</t>
  </si>
  <si>
    <t>Субъект РФ:  Московская область</t>
  </si>
  <si>
    <t>Местонахождение (адрес):  127322, г. Москва, ул. Яблочкова, дом 21, корпус 3, эт. 7, пом. ХII, ком. 2В</t>
  </si>
  <si>
    <t>Идентификационный номер налогоплательщика (ИНН):  7714426397/771501001</t>
  </si>
  <si>
    <t>Организация:  ООО "ЦЭК"</t>
  </si>
  <si>
    <t>Генеральный директор</t>
  </si>
  <si>
    <t>Генеральный директор                                                                              С.М. Алехин</t>
  </si>
  <si>
    <t>В целях настоящей таблицы под промышленно-производственным персоналом понимается персонал, расходы на оплату труда которого учитываются по счету 20 ’’Основное производство”</t>
  </si>
  <si>
    <r>
      <rPr>
        <i/>
        <sz val="7"/>
        <rFont val="Times New Roman"/>
        <family val="1"/>
        <charset val="204"/>
      </rPr>
      <t>1</t>
    </r>
  </si>
  <si>
    <r>
      <rPr>
        <i/>
        <sz val="7"/>
        <rFont val="Times New Roman"/>
        <family val="1"/>
        <charset val="204"/>
      </rPr>
      <t>2</t>
    </r>
  </si>
  <si>
    <r>
      <rPr>
        <i/>
        <sz val="7"/>
        <rFont val="Times New Roman"/>
        <family val="1"/>
        <charset val="204"/>
      </rPr>
      <t>3</t>
    </r>
  </si>
  <si>
    <r>
      <rPr>
        <i/>
        <sz val="7"/>
        <rFont val="Times New Roman"/>
        <family val="1"/>
        <charset val="204"/>
      </rPr>
      <t>4</t>
    </r>
  </si>
  <si>
    <r>
      <rPr>
        <i/>
        <sz val="7"/>
        <rFont val="Times New Roman"/>
        <family val="1"/>
        <charset val="204"/>
      </rPr>
      <t>5</t>
    </r>
  </si>
  <si>
    <r>
      <rPr>
        <i/>
        <sz val="7"/>
        <rFont val="Times New Roman"/>
        <family val="1"/>
        <charset val="204"/>
      </rPr>
      <t>6</t>
    </r>
  </si>
  <si>
    <r>
      <rPr>
        <i/>
        <sz val="7"/>
        <rFont val="Times New Roman"/>
        <family val="1"/>
        <charset val="204"/>
      </rPr>
      <t>7</t>
    </r>
  </si>
  <si>
    <r>
      <rPr>
        <i/>
        <sz val="7"/>
        <rFont val="Times New Roman"/>
        <family val="1"/>
        <charset val="204"/>
      </rPr>
      <t>8 (сумма гр.6 и 7)</t>
    </r>
  </si>
  <si>
    <r>
      <rPr>
        <i/>
        <sz val="7"/>
        <rFont val="Times New Roman"/>
        <family val="1"/>
        <charset val="204"/>
      </rPr>
      <t>9</t>
    </r>
  </si>
  <si>
    <r>
      <rPr>
        <i/>
        <sz val="7"/>
        <rFont val="Times New Roman"/>
        <family val="1"/>
        <charset val="204"/>
      </rPr>
      <t>10</t>
    </r>
  </si>
  <si>
    <r>
      <rPr>
        <i/>
        <sz val="7"/>
        <rFont val="Times New Roman"/>
        <family val="1"/>
        <charset val="204"/>
      </rPr>
      <t>11</t>
    </r>
  </si>
  <si>
    <r>
      <rPr>
        <i/>
        <sz val="7"/>
        <rFont val="Times New Roman"/>
        <family val="1"/>
        <charset val="204"/>
      </rPr>
      <t>12</t>
    </r>
  </si>
  <si>
    <r>
      <rPr>
        <i/>
        <sz val="7"/>
        <rFont val="Times New Roman"/>
        <family val="1"/>
        <charset val="204"/>
      </rPr>
      <t>13</t>
    </r>
  </si>
  <si>
    <r>
      <rPr>
        <i/>
        <sz val="7"/>
        <rFont val="Times New Roman"/>
        <family val="1"/>
        <charset val="204"/>
      </rPr>
      <t>(сумма гр. 12 и</t>
    </r>
  </si>
  <si>
    <r>
      <rPr>
        <i/>
        <sz val="7"/>
        <rFont val="Times New Roman"/>
        <family val="1"/>
        <charset val="204"/>
      </rPr>
      <t>15</t>
    </r>
  </si>
  <si>
    <r>
      <rPr>
        <i/>
        <sz val="7"/>
        <rFont val="Times New Roman"/>
        <family val="1"/>
        <charset val="204"/>
      </rPr>
      <t>16</t>
    </r>
  </si>
  <si>
    <r>
      <rPr>
        <b/>
        <i/>
        <sz val="7"/>
        <rFont val="Times New Roman"/>
        <family val="1"/>
        <charset val="204"/>
      </rPr>
      <t>9</t>
    </r>
  </si>
  <si>
    <r>
      <rPr>
        <i/>
        <sz val="7"/>
        <rFont val="Times New Roman"/>
        <family val="1"/>
        <charset val="204"/>
      </rPr>
      <t>(сумма гр, 12 и</t>
    </r>
  </si>
  <si>
    <r>
      <rPr>
        <b/>
        <i/>
        <sz val="7"/>
        <rFont val="Times New Roman"/>
        <family val="1"/>
        <charset val="204"/>
      </rPr>
      <t>1</t>
    </r>
  </si>
  <si>
    <r>
      <rPr>
        <b/>
        <i/>
        <sz val="7"/>
        <rFont val="Times New Roman"/>
        <family val="1"/>
        <charset val="204"/>
      </rPr>
      <t>2</t>
    </r>
  </si>
  <si>
    <r>
      <rPr>
        <b/>
        <i/>
        <sz val="7"/>
        <rFont val="Times New Roman"/>
        <family val="1"/>
        <charset val="204"/>
      </rPr>
      <t>3</t>
    </r>
  </si>
  <si>
    <r>
      <rPr>
        <b/>
        <i/>
        <sz val="7"/>
        <rFont val="Times New Roman"/>
        <family val="1"/>
        <charset val="204"/>
      </rPr>
      <t>4</t>
    </r>
  </si>
  <si>
    <r>
      <rPr>
        <b/>
        <i/>
        <sz val="7"/>
        <rFont val="Times New Roman"/>
        <family val="1"/>
        <charset val="204"/>
      </rPr>
      <t>5</t>
    </r>
  </si>
  <si>
    <r>
      <rPr>
        <i/>
        <sz val="7"/>
        <rFont val="Times New Roman"/>
        <family val="1"/>
        <charset val="204"/>
      </rPr>
      <t>8</t>
    </r>
  </si>
  <si>
    <r>
      <rPr>
        <b/>
        <i/>
        <sz val="7"/>
        <rFont val="Times New Roman"/>
        <family val="1"/>
        <charset val="204"/>
      </rPr>
      <t>10</t>
    </r>
  </si>
  <si>
    <r>
      <rPr>
        <b/>
        <i/>
        <sz val="7"/>
        <rFont val="Times New Roman"/>
        <family val="1"/>
        <charset val="204"/>
      </rPr>
      <t>11</t>
    </r>
  </si>
  <si>
    <r>
      <rPr>
        <b/>
        <i/>
        <sz val="7"/>
        <rFont val="Times New Roman"/>
        <family val="1"/>
        <charset val="204"/>
      </rPr>
      <t>12</t>
    </r>
  </si>
  <si>
    <r>
      <rPr>
        <b/>
        <i/>
        <sz val="7"/>
        <rFont val="Times New Roman"/>
        <family val="1"/>
        <charset val="204"/>
      </rPr>
      <t>13</t>
    </r>
  </si>
  <si>
    <r>
      <rPr>
        <b/>
        <i/>
        <sz val="7"/>
        <rFont val="Times New Roman"/>
        <family val="1"/>
        <charset val="204"/>
      </rPr>
      <t>14</t>
    </r>
  </si>
  <si>
    <r>
      <rPr>
        <sz val="9"/>
        <rFont val="Times New Roman"/>
        <family val="1"/>
        <charset val="204"/>
      </rPr>
      <t xml:space="preserve">Заполняется: Субъектами естественных монополий, оказывающими услуги по передаче электроэнергии (мощности) по электрическим сетям, принадлежащим на праве собственности или ином законном основании территориальным сетевым </t>
    </r>
    <r>
      <rPr>
        <sz val="9"/>
        <rFont val="Arial"/>
        <family val="2"/>
        <charset val="204"/>
      </rPr>
      <t>организациям</t>
    </r>
  </si>
  <si>
    <t>Заполняется:    Субъектами естественных монополий, оказывающими услуги по передаче электроэнергии (мощности) по электрическим сетям, прнадлежащим на праве собственности или ином законном основании территориальным сетевым организациям</t>
  </si>
  <si>
    <t>Отчетный период:  1 квартал 2019 года</t>
  </si>
  <si>
    <t>Идентификационный номер налогоплательщика (ИНН):  7714426397 / 771501001</t>
  </si>
  <si>
    <r>
      <rPr>
        <sz val="9"/>
        <rFont val="Times New Roman"/>
        <family val="1"/>
        <charset val="204"/>
      </rPr>
      <t>Дебиторская задолженность</t>
    </r>
  </si>
  <si>
    <r>
      <rPr>
        <sz val="9"/>
        <rFont val="Times New Roman"/>
        <family val="1"/>
        <charset val="204"/>
      </rPr>
      <t>900</t>
    </r>
  </si>
  <si>
    <r>
      <rPr>
        <sz val="9"/>
        <rFont val="Times New Roman"/>
        <family val="1"/>
        <charset val="204"/>
      </rPr>
      <t>в том числе по расчетам с покупателями и заказчиками</t>
    </r>
  </si>
  <si>
    <r>
      <rPr>
        <sz val="9"/>
        <rFont val="Times New Roman"/>
        <family val="1"/>
        <charset val="204"/>
      </rPr>
      <t>-</t>
    </r>
  </si>
  <si>
    <r>
      <rPr>
        <sz val="9"/>
        <rFont val="Times New Roman"/>
        <family val="1"/>
        <charset val="204"/>
      </rPr>
      <t>Заемные средства, учитываемые в долгосрочных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  </r>
  </si>
  <si>
    <r>
      <rPr>
        <sz val="9"/>
        <rFont val="Times New Roman"/>
        <family val="1"/>
        <charset val="204"/>
      </rPr>
      <t>1000</t>
    </r>
  </si>
  <si>
    <r>
      <rPr>
        <sz val="9"/>
        <rFont val="Times New Roman"/>
        <family val="1"/>
        <charset val="204"/>
      </rPr>
      <t>Заемные средства, учитываемые в краткосрочных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  </r>
  </si>
  <si>
    <r>
      <rPr>
        <sz val="9"/>
        <rFont val="Times New Roman"/>
        <family val="1"/>
        <charset val="204"/>
      </rPr>
      <t>1100</t>
    </r>
  </si>
  <si>
    <r>
      <rPr>
        <sz val="9"/>
        <rFont val="Times New Roman"/>
        <family val="1"/>
        <charset val="204"/>
      </rPr>
      <t>Основные средства</t>
    </r>
  </si>
  <si>
    <r>
      <rPr>
        <sz val="9"/>
        <rFont val="Times New Roman"/>
        <family val="1"/>
        <charset val="204"/>
      </rPr>
      <t>1200</t>
    </r>
  </si>
  <si>
    <r>
      <rPr>
        <sz val="9"/>
        <rFont val="Times New Roman"/>
        <family val="1"/>
        <charset val="204"/>
      </rPr>
      <t>Арендованные основные средства</t>
    </r>
  </si>
  <si>
    <r>
      <rPr>
        <sz val="9"/>
        <rFont val="Times New Roman"/>
        <family val="1"/>
        <charset val="204"/>
      </rPr>
      <t>1300</t>
    </r>
  </si>
  <si>
    <r>
      <rPr>
        <sz val="9"/>
        <rFont val="Times New Roman"/>
        <family val="1"/>
        <charset val="204"/>
      </rPr>
      <t>Незавершенное строительство</t>
    </r>
  </si>
  <si>
    <r>
      <rPr>
        <sz val="9"/>
        <rFont val="Times New Roman"/>
        <family val="1"/>
        <charset val="204"/>
      </rPr>
      <t>1400</t>
    </r>
  </si>
  <si>
    <r>
      <rPr>
        <b/>
        <sz val="9"/>
        <rFont val="Times New Roman"/>
        <family val="1"/>
        <charset val="204"/>
      </rPr>
      <t>Таблица 1.6</t>
    </r>
  </si>
  <si>
    <r>
      <rPr>
        <b/>
        <sz val="8"/>
        <rFont val="Times New Roman"/>
        <family val="1"/>
        <charset val="204"/>
      </rPr>
      <t>Приложение к таблице 1.6</t>
    </r>
  </si>
  <si>
    <t>Отчетный период:  1полугодие 2019 года</t>
  </si>
  <si>
    <t>Отчетный период:  2019 год</t>
  </si>
  <si>
    <t>Форма пояснительной записки, формируемой в случае несоответствия показателей,</t>
  </si>
  <si>
    <t>отражаемых в формах аналитического (управленческого) учета, содержащих сведения о</t>
  </si>
  <si>
    <t>раздельном учете доходов и расходов субъекта естественных монополий, формам</t>
  </si>
  <si>
    <t>бухгалтерской и статистической отчетности, установленным требованиям</t>
  </si>
  <si>
    <t>Таблица 2</t>
  </si>
  <si>
    <t>Нарушенное требование по соответствию показателей, отражаемых в формах аналитического (управленческого) учета, содержащих сведения о раздельном учете доходов и расходов субъекта естественных монополий, формам бухгалтерской и статистической отчетности</t>
  </si>
  <si>
    <t>Обоснование</t>
  </si>
  <si>
    <t>Примечание: Пояснительная записка заполняется для всех случаев нарушения требований таблицы 1 настоящего приложения</t>
  </si>
  <si>
    <t>Таблица 1.3 строка 010 Выручка</t>
  </si>
  <si>
    <t>Сумма выручка отличается от величины по форме "Отчет о прибыли и убытках" на сумму реализации за передачу электрической энергии за 2018 год. В виду того что на 2018 году тариф на услуги по передаче электрической энергии был утвержден распоряжением № 300-Р от 26.11.2018 года,  передача осуществлялась только в декабре 2018 года, в связи с чем  ПАО "МОЭСК" не включил  передачу в свои расходы на 2018 год.  а внес соответствующими документами на 2019 год с тарифом 2018 год (счет-фактрура №1 от 28.02.2019г). Соответсвенно данная сумма полученная за передачу в 2018 году искожает фактические данные за 2019 год и не дает эффективного анализа с НВВ на 2019 год утвержденным Комитетом по ценам и тарифам МО. В следствии чего было принято решение вычесть из выручки 2019 года данную сумму.</t>
  </si>
  <si>
    <t>Таблица 1.3 строка 020 Себестоимость</t>
  </si>
  <si>
    <t>В себестоимость на 2019 год не включены расходы на компенсацию технологичеких потерь и аренды электросетевого оборудования за 2018 год. Расходы на компенсацию потерь за 2018 год АО "МОСЭНЕРГОСБЫТ" выставил счет -фактуру  №ОД-317 от 31.03.2019 года, соответственно данные расходы принимаются в бухгалтерском учете в 2019 году, тем самым искожает фактические данные 2019 года и не дает эффективного анализа потерь с утвержденными на 2019 год Комитетом по ценам и тарифам МО. Аналогичная ситуация по расходам на аренду производственного имущества,  арендодатель предоставил корректирующие документы за  2018 года, датированная мартом 2019 года, соответственноа данные расходы были внесены в расходы 2019 год, что уменьшает фактические даные. Согласно вышизложенному было принято вычесть данные расходы из расходов 2019 года, для приведения  анализа фактических затрат 2019 года с уствержденными  Комитетом по ценам и тарифам МО.</t>
  </si>
  <si>
    <t>Прибыль до налогообложения</t>
  </si>
  <si>
    <t>Таблица 1.3 строка 110 Прибыль до налогообложения</t>
  </si>
  <si>
    <t>Таблица 1.3 строка 120 Налог на прибыль</t>
  </si>
  <si>
    <t>Таблица 1.3 строка 130 Чистая прибыль</t>
  </si>
  <si>
    <t>Исходя из расчетной прибыли до налогооблажения был посчитан налог на прибыль. Соответственно были внесены расчетные данные в отчет.</t>
  </si>
  <si>
    <t>Согласно вышеизложенному прибыль до налогооблажения был пересчитан и получен расчетным путем. Соответственно были внесены расчетные данные в отчет.</t>
  </si>
  <si>
    <t>Чистая прибыль был посчитан налог на прибыль. Соответственно были внесены расчетные данные в отчет.</t>
  </si>
  <si>
    <t>Расходы на приобретение электрической энергии на компенсацию технологического расхода (потерь) электрической энергии в сетях, в том числе по уровням напряжения:</t>
  </si>
  <si>
    <t xml:space="preserve">Таблица 1.6 строка 112 Расходы на приобретение электрической энергии на компенсацию технологического расхода (потерь) </t>
  </si>
  <si>
    <t>Плата за аренду имущества</t>
  </si>
  <si>
    <t>Таблица 1.6 строка 161 Плата за аренду имущества</t>
  </si>
  <si>
    <t>В расходы 2019 года не включены потери понесенные в 2018 году.</t>
  </si>
  <si>
    <t>В расходы 2019 года не включены суммы корректировки  арендной платы за 2018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</si>
</sst>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b/>
      <sz val="8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Arial"/>
      <family val="1"/>
      <charset val="204"/>
    </font>
    <font>
      <sz val="6"/>
      <name val="Arial"/>
      <family val="2"/>
      <charset val="204"/>
    </font>
    <font>
      <i/>
      <sz val="7"/>
      <name val="Arial"/>
      <family val="2"/>
      <charset val="204"/>
    </font>
    <font>
      <i/>
      <sz val="7"/>
      <name val="Times New Roman"/>
      <family val="1"/>
      <charset val="204"/>
    </font>
    <font>
      <b/>
      <i/>
      <sz val="7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71">
    <xf numFmtId="0" fontId="0" fillId="0" borderId="0" xfId="0"/>
    <xf numFmtId="0" fontId="0" fillId="0" borderId="0" xfId="0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7" fillId="0" borderId="0" xfId="0" applyFont="1"/>
    <xf numFmtId="0" fontId="8" fillId="0" borderId="0" xfId="0" applyFont="1" applyBorder="1" applyAlignment="1">
      <alignment vertical="top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left" wrapText="1" indent="2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indent="3"/>
    </xf>
    <xf numFmtId="0" fontId="9" fillId="2" borderId="1" xfId="0" applyFont="1" applyFill="1" applyBorder="1" applyAlignment="1">
      <alignment horizontal="left" wrapText="1" indent="3"/>
    </xf>
    <xf numFmtId="0" fontId="9" fillId="2" borderId="1" xfId="0" applyFont="1" applyFill="1" applyBorder="1" applyAlignment="1">
      <alignment horizontal="left" indent="5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 indent="5"/>
    </xf>
    <xf numFmtId="3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indent="3"/>
    </xf>
    <xf numFmtId="0" fontId="9" fillId="2" borderId="1" xfId="0" applyFont="1" applyFill="1" applyBorder="1" applyAlignment="1">
      <alignment horizontal="left" vertical="top" wrapText="1" indent="3"/>
    </xf>
    <xf numFmtId="0" fontId="9" fillId="2" borderId="1" xfId="0" applyFont="1" applyFill="1" applyBorder="1" applyAlignment="1">
      <alignment horizontal="left" indent="2"/>
    </xf>
    <xf numFmtId="0" fontId="9" fillId="2" borderId="1" xfId="0" applyFont="1" applyFill="1" applyBorder="1" applyAlignment="1">
      <alignment horizontal="left" wrapText="1" indent="4"/>
    </xf>
    <xf numFmtId="0" fontId="9" fillId="2" borderId="1" xfId="0" applyFont="1" applyFill="1" applyBorder="1" applyAlignment="1">
      <alignment horizontal="left" indent="4"/>
    </xf>
    <xf numFmtId="0" fontId="9" fillId="2" borderId="1" xfId="0" applyFont="1" applyFill="1" applyBorder="1" applyAlignment="1">
      <alignment horizontal="left" vertical="center" indent="4"/>
    </xf>
    <xf numFmtId="0" fontId="9" fillId="2" borderId="1" xfId="0" applyFont="1" applyFill="1" applyBorder="1" applyAlignment="1">
      <alignment horizontal="left" vertical="center" indent="2"/>
    </xf>
    <xf numFmtId="0" fontId="9" fillId="2" borderId="1" xfId="0" applyFont="1" applyFill="1" applyBorder="1" applyAlignment="1">
      <alignment horizontal="left" vertical="top" indent="2"/>
    </xf>
    <xf numFmtId="3" fontId="9" fillId="2" borderId="1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5" fillId="0" borderId="0" xfId="0" applyFont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right"/>
    </xf>
    <xf numFmtId="0" fontId="15" fillId="2" borderId="1" xfId="0" applyFont="1" applyFill="1" applyBorder="1" applyAlignment="1">
      <alignment horizontal="left" vertical="top"/>
    </xf>
    <xf numFmtId="1" fontId="15" fillId="2" borderId="1" xfId="0" applyNumberFormat="1" applyFont="1" applyFill="1" applyBorder="1" applyAlignment="1"/>
    <xf numFmtId="0" fontId="15" fillId="2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/>
    </xf>
    <xf numFmtId="1" fontId="15" fillId="0" borderId="1" xfId="0" applyNumberFormat="1" applyFont="1" applyBorder="1" applyAlignment="1"/>
    <xf numFmtId="0" fontId="15" fillId="0" borderId="1" xfId="0" applyFont="1" applyBorder="1" applyAlignment="1">
      <alignment horizontal="left" indent="3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vertical="center"/>
    </xf>
    <xf numFmtId="0" fontId="15" fillId="2" borderId="1" xfId="0" applyFont="1" applyFill="1" applyBorder="1" applyAlignment="1">
      <alignment horizontal="left" wrapText="1" indent="3"/>
    </xf>
    <xf numFmtId="1" fontId="15" fillId="2" borderId="1" xfId="0" applyNumberFormat="1" applyFont="1" applyFill="1" applyBorder="1" applyAlignment="1">
      <alignment vertical="top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3" fontId="15" fillId="0" borderId="1" xfId="0" applyNumberFormat="1" applyFont="1" applyBorder="1" applyAlignment="1"/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left" indent="1"/>
    </xf>
    <xf numFmtId="0" fontId="15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top"/>
    </xf>
    <xf numFmtId="49" fontId="9" fillId="0" borderId="1" xfId="0" applyNumberFormat="1" applyFont="1" applyBorder="1" applyAlignment="1">
      <alignment horizontal="left" vertical="center" indent="1"/>
    </xf>
    <xf numFmtId="49" fontId="9" fillId="0" borderId="1" xfId="0" applyNumberFormat="1" applyFont="1" applyBorder="1" applyAlignment="1">
      <alignment horizontal="left" indent="1"/>
    </xf>
    <xf numFmtId="49" fontId="10" fillId="0" borderId="1" xfId="0" applyNumberFormat="1" applyFont="1" applyBorder="1" applyAlignment="1">
      <alignment horizontal="left" vertical="center" indent="1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left" vertical="center" indent="6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left" vertical="center" indent="5"/>
    </xf>
    <xf numFmtId="4" fontId="9" fillId="0" borderId="1" xfId="0" applyNumberFormat="1" applyFont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8" fillId="0" borderId="0" xfId="0" applyFont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19" fillId="0" borderId="0" xfId="0" applyFont="1"/>
    <xf numFmtId="0" fontId="15" fillId="2" borderId="1" xfId="0" applyFont="1" applyFill="1" applyBorder="1" applyAlignment="1">
      <alignment vertical="top"/>
    </xf>
    <xf numFmtId="3" fontId="9" fillId="0" borderId="1" xfId="0" applyNumberFormat="1" applyFont="1" applyBorder="1" applyAlignme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7" fillId="0" borderId="0" xfId="0" applyFont="1" applyBorder="1" applyAlignment="1">
      <alignment horizontal="right" vertical="top"/>
    </xf>
    <xf numFmtId="4" fontId="22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left" vertical="center" indent="6"/>
    </xf>
    <xf numFmtId="4" fontId="22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/>
    <xf numFmtId="0" fontId="9" fillId="3" borderId="1" xfId="0" applyFont="1" applyFill="1" applyBorder="1" applyAlignment="1">
      <alignment horizontal="left" wrapText="1" indent="3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top"/>
    </xf>
    <xf numFmtId="0" fontId="9" fillId="3" borderId="0" xfId="0" applyFont="1" applyFill="1"/>
    <xf numFmtId="0" fontId="9" fillId="3" borderId="1" xfId="0" applyFont="1" applyFill="1" applyBorder="1" applyAlignment="1">
      <alignment horizontal="left" indent="5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 indent="5"/>
    </xf>
    <xf numFmtId="3" fontId="9" fillId="3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/>
    <xf numFmtId="3" fontId="22" fillId="3" borderId="1" xfId="0" applyNumberFormat="1" applyFont="1" applyFill="1" applyBorder="1" applyAlignment="1"/>
    <xf numFmtId="3" fontId="22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right"/>
    </xf>
    <xf numFmtId="1" fontId="25" fillId="2" borderId="1" xfId="0" applyNumberFormat="1" applyFont="1" applyFill="1" applyBorder="1" applyAlignment="1"/>
    <xf numFmtId="0" fontId="23" fillId="0" borderId="1" xfId="0" applyFont="1" applyBorder="1" applyAlignment="1">
      <alignment horizontal="right"/>
    </xf>
    <xf numFmtId="0" fontId="25" fillId="0" borderId="1" xfId="0" applyFont="1" applyBorder="1" applyAlignment="1">
      <alignment horizontal="left" vertical="top"/>
    </xf>
    <xf numFmtId="0" fontId="2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15" fillId="0" borderId="0" xfId="1"/>
    <xf numFmtId="0" fontId="15" fillId="0" borderId="0" xfId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/>
    <xf numFmtId="0" fontId="9" fillId="0" borderId="0" xfId="1" applyFont="1" applyAlignment="1">
      <alignment vertical="top"/>
    </xf>
    <xf numFmtId="0" fontId="9" fillId="0" borderId="0" xfId="1" applyFont="1"/>
    <xf numFmtId="0" fontId="17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5" fillId="0" borderId="1" xfId="1" applyBorder="1" applyAlignment="1">
      <alignment horizontal="center" vertical="center" wrapText="1"/>
    </xf>
    <xf numFmtId="0" fontId="19" fillId="0" borderId="1" xfId="1" applyFont="1" applyBorder="1" applyAlignment="1">
      <alignment horizontal="center"/>
    </xf>
    <xf numFmtId="0" fontId="19" fillId="0" borderId="0" xfId="1" applyFont="1"/>
    <xf numFmtId="0" fontId="9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left" vertical="center" indent="1"/>
    </xf>
    <xf numFmtId="49" fontId="10" fillId="0" borderId="1" xfId="1" applyNumberFormat="1" applyFont="1" applyBorder="1" applyAlignment="1">
      <alignment horizontal="left" vertical="center" indent="1"/>
    </xf>
    <xf numFmtId="4" fontId="9" fillId="0" borderId="1" xfId="1" applyNumberFormat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indent="1"/>
    </xf>
    <xf numFmtId="0" fontId="9" fillId="0" borderId="1" xfId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 indent="1"/>
    </xf>
    <xf numFmtId="4" fontId="9" fillId="0" borderId="1" xfId="1" applyNumberFormat="1" applyFont="1" applyBorder="1" applyAlignment="1">
      <alignment horizontal="left" vertical="center" indent="6"/>
    </xf>
    <xf numFmtId="49" fontId="9" fillId="0" borderId="1" xfId="1" applyNumberFormat="1" applyFont="1" applyBorder="1" applyAlignment="1">
      <alignment horizontal="left" indent="1"/>
    </xf>
    <xf numFmtId="4" fontId="9" fillId="0" borderId="1" xfId="1" applyNumberFormat="1" applyFont="1" applyBorder="1" applyAlignment="1">
      <alignment horizontal="right" vertical="center"/>
    </xf>
    <xf numFmtId="4" fontId="9" fillId="0" borderId="1" xfId="1" applyNumberFormat="1" applyFont="1" applyBorder="1" applyAlignment="1">
      <alignment horizontal="left" vertical="center" indent="5"/>
    </xf>
    <xf numFmtId="0" fontId="9" fillId="0" borderId="1" xfId="1" applyFont="1" applyBorder="1" applyAlignment="1">
      <alignment horizontal="left" vertical="top"/>
    </xf>
    <xf numFmtId="4" fontId="9" fillId="0" borderId="1" xfId="1" applyNumberFormat="1" applyFont="1" applyBorder="1" applyAlignment="1">
      <alignment horizontal="left" vertical="top"/>
    </xf>
    <xf numFmtId="0" fontId="9" fillId="0" borderId="1" xfId="1" applyFont="1" applyBorder="1" applyAlignment="1">
      <alignment horizontal="left" vertical="center" wrapText="1"/>
    </xf>
    <xf numFmtId="3" fontId="9" fillId="0" borderId="1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6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/>
    <xf numFmtId="0" fontId="7" fillId="0" borderId="0" xfId="1" applyFont="1" applyAlignment="1">
      <alignment vertical="top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19" fillId="0" borderId="1" xfId="1" applyFont="1" applyBorder="1" applyAlignment="1">
      <alignment horizontal="right"/>
    </xf>
    <xf numFmtId="0" fontId="9" fillId="2" borderId="1" xfId="1" applyFont="1" applyFill="1" applyBorder="1" applyAlignment="1">
      <alignment horizontal="left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3" fontId="9" fillId="2" borderId="1" xfId="1" applyNumberFormat="1" applyFont="1" applyFill="1" applyBorder="1"/>
    <xf numFmtId="0" fontId="9" fillId="2" borderId="1" xfId="1" applyFont="1" applyFill="1" applyBorder="1" applyAlignment="1">
      <alignment horizontal="left" wrapText="1" indent="2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indent="3"/>
    </xf>
    <xf numFmtId="0" fontId="9" fillId="2" borderId="1" xfId="1" applyFont="1" applyFill="1" applyBorder="1" applyAlignment="1">
      <alignment horizontal="left" wrapText="1" indent="3"/>
    </xf>
    <xf numFmtId="0" fontId="9" fillId="2" borderId="1" xfId="1" applyFont="1" applyFill="1" applyBorder="1" applyAlignment="1">
      <alignment horizontal="left" indent="5"/>
    </xf>
    <xf numFmtId="0" fontId="9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center" indent="5"/>
    </xf>
    <xf numFmtId="3" fontId="9" fillId="2" borderId="1" xfId="1" applyNumberFormat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left" vertical="center" indent="3"/>
    </xf>
    <xf numFmtId="0" fontId="9" fillId="2" borderId="1" xfId="1" applyFont="1" applyFill="1" applyBorder="1" applyAlignment="1">
      <alignment horizontal="left" vertical="top" wrapText="1" indent="3"/>
    </xf>
    <xf numFmtId="0" fontId="9" fillId="2" borderId="1" xfId="1" applyFont="1" applyFill="1" applyBorder="1" applyAlignment="1">
      <alignment horizontal="left" indent="2"/>
    </xf>
    <xf numFmtId="0" fontId="9" fillId="2" borderId="1" xfId="1" applyFont="1" applyFill="1" applyBorder="1" applyAlignment="1">
      <alignment horizontal="left" wrapText="1" indent="4"/>
    </xf>
    <xf numFmtId="0" fontId="9" fillId="2" borderId="1" xfId="1" applyFont="1" applyFill="1" applyBorder="1" applyAlignment="1">
      <alignment horizontal="left" indent="4"/>
    </xf>
    <xf numFmtId="0" fontId="9" fillId="2" borderId="1" xfId="1" applyFont="1" applyFill="1" applyBorder="1" applyAlignment="1">
      <alignment horizontal="left" vertical="center" indent="4"/>
    </xf>
    <xf numFmtId="0" fontId="9" fillId="2" borderId="1" xfId="1" applyFont="1" applyFill="1" applyBorder="1" applyAlignment="1">
      <alignment horizontal="left" vertical="center" indent="2"/>
    </xf>
    <xf numFmtId="0" fontId="9" fillId="2" borderId="1" xfId="1" applyFont="1" applyFill="1" applyBorder="1" applyAlignment="1">
      <alignment horizontal="left" vertical="top" indent="2"/>
    </xf>
    <xf numFmtId="3" fontId="9" fillId="2" borderId="1" xfId="1" applyNumberFormat="1" applyFont="1" applyFill="1" applyBorder="1" applyAlignment="1">
      <alignment vertical="top"/>
    </xf>
    <xf numFmtId="0" fontId="14" fillId="2" borderId="1" xfId="1" applyFont="1" applyFill="1" applyBorder="1" applyAlignment="1">
      <alignment horizontal="center" vertical="center"/>
    </xf>
    <xf numFmtId="0" fontId="15" fillId="0" borderId="1" xfId="1" applyBorder="1" applyAlignment="1">
      <alignment horizontal="left" vertical="top"/>
    </xf>
    <xf numFmtId="0" fontId="15" fillId="2" borderId="1" xfId="1" applyFill="1" applyBorder="1" applyAlignment="1">
      <alignment horizontal="center"/>
    </xf>
    <xf numFmtId="0" fontId="15" fillId="2" borderId="1" xfId="1" applyFill="1" applyBorder="1" applyAlignment="1">
      <alignment horizontal="left"/>
    </xf>
    <xf numFmtId="0" fontId="15" fillId="2" borderId="1" xfId="1" applyFill="1" applyBorder="1" applyAlignment="1">
      <alignment horizontal="right"/>
    </xf>
    <xf numFmtId="0" fontId="15" fillId="2" borderId="1" xfId="1" applyFill="1" applyBorder="1" applyAlignment="1">
      <alignment vertical="top"/>
    </xf>
    <xf numFmtId="0" fontId="15" fillId="2" borderId="1" xfId="1" applyFill="1" applyBorder="1" applyAlignment="1">
      <alignment horizontal="left" vertical="top"/>
    </xf>
    <xf numFmtId="3" fontId="15" fillId="2" borderId="1" xfId="1" applyNumberFormat="1" applyFill="1" applyBorder="1"/>
    <xf numFmtId="1" fontId="15" fillId="2" borderId="1" xfId="1" applyNumberFormat="1" applyFill="1" applyBorder="1"/>
    <xf numFmtId="0" fontId="15" fillId="2" borderId="1" xfId="1" applyFill="1" applyBorder="1" applyAlignment="1">
      <alignment horizontal="left" wrapText="1"/>
    </xf>
    <xf numFmtId="0" fontId="15" fillId="0" borderId="1" xfId="1" applyBorder="1" applyAlignment="1">
      <alignment horizontal="left" wrapText="1"/>
    </xf>
    <xf numFmtId="1" fontId="15" fillId="0" borderId="1" xfId="1" applyNumberFormat="1" applyBorder="1"/>
    <xf numFmtId="0" fontId="15" fillId="0" borderId="1" xfId="1" applyBorder="1" applyAlignment="1">
      <alignment horizontal="left" indent="3"/>
    </xf>
    <xf numFmtId="1" fontId="15" fillId="0" borderId="1" xfId="1" applyNumberFormat="1" applyBorder="1" applyAlignment="1">
      <alignment vertical="center"/>
    </xf>
    <xf numFmtId="0" fontId="15" fillId="2" borderId="1" xfId="1" applyFill="1" applyBorder="1" applyAlignment="1">
      <alignment horizontal="left" wrapText="1" indent="3"/>
    </xf>
    <xf numFmtId="1" fontId="15" fillId="2" borderId="1" xfId="1" applyNumberFormat="1" applyFill="1" applyBorder="1" applyAlignment="1">
      <alignment vertical="top"/>
    </xf>
    <xf numFmtId="0" fontId="12" fillId="0" borderId="0" xfId="1" applyFont="1" applyAlignment="1">
      <alignment vertical="top"/>
    </xf>
    <xf numFmtId="0" fontId="18" fillId="0" borderId="0" xfId="1" applyFont="1"/>
    <xf numFmtId="0" fontId="7" fillId="0" borderId="0" xfId="1" applyFont="1" applyAlignment="1">
      <alignment horizontal="right" vertical="top"/>
    </xf>
    <xf numFmtId="0" fontId="15" fillId="0" borderId="1" xfId="1" applyBorder="1" applyAlignment="1">
      <alignment horizontal="center" wrapText="1"/>
    </xf>
    <xf numFmtId="0" fontId="15" fillId="0" borderId="1" xfId="1" applyBorder="1" applyAlignment="1">
      <alignment horizontal="justify" vertical="center" wrapText="1"/>
    </xf>
    <xf numFmtId="0" fontId="15" fillId="0" borderId="1" xfId="1" applyBorder="1" applyAlignment="1">
      <alignment horizontal="right" wrapText="1"/>
    </xf>
    <xf numFmtId="0" fontId="9" fillId="0" borderId="1" xfId="1" applyFont="1" applyBorder="1" applyAlignment="1">
      <alignment horizontal="center"/>
    </xf>
    <xf numFmtId="3" fontId="9" fillId="0" borderId="1" xfId="1" applyNumberFormat="1" applyFont="1" applyBorder="1"/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indent="1"/>
    </xf>
    <xf numFmtId="4" fontId="15" fillId="0" borderId="0" xfId="1" applyNumberFormat="1"/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left" wrapText="1"/>
    </xf>
    <xf numFmtId="0" fontId="15" fillId="0" borderId="1" xfId="1" applyBorder="1" applyAlignment="1">
      <alignment horizontal="right" wrapText="1"/>
    </xf>
    <xf numFmtId="0" fontId="15" fillId="0" borderId="1" xfId="1" applyBorder="1" applyAlignment="1">
      <alignment horizontal="center" wrapText="1"/>
    </xf>
    <xf numFmtId="0" fontId="15" fillId="0" borderId="1" xfId="1" applyBorder="1" applyAlignment="1">
      <alignment horizontal="center"/>
    </xf>
    <xf numFmtId="0" fontId="15" fillId="0" borderId="1" xfId="1" applyBorder="1" applyAlignment="1">
      <alignment horizontal="left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5" fillId="0" borderId="2" xfId="1" applyBorder="1" applyAlignment="1">
      <alignment horizontal="center" vertical="center"/>
    </xf>
    <xf numFmtId="0" fontId="15" fillId="0" borderId="3" xfId="1" applyBorder="1" applyAlignment="1">
      <alignment horizontal="center" vertical="center"/>
    </xf>
    <xf numFmtId="0" fontId="15" fillId="0" borderId="2" xfId="1" applyBorder="1" applyAlignment="1">
      <alignment horizontal="left" vertical="center" wrapText="1"/>
    </xf>
    <xf numFmtId="0" fontId="15" fillId="0" borderId="3" xfId="1" applyBorder="1" applyAlignment="1">
      <alignment horizontal="left" vertical="center" wrapText="1"/>
    </xf>
    <xf numFmtId="0" fontId="15" fillId="0" borderId="2" xfId="1" applyBorder="1" applyAlignment="1">
      <alignment horizontal="center" vertical="center" wrapText="1"/>
    </xf>
    <xf numFmtId="0" fontId="15" fillId="0" borderId="3" xfId="1" applyBorder="1" applyAlignment="1">
      <alignment horizontal="center" vertical="center" wrapText="1"/>
    </xf>
    <xf numFmtId="0" fontId="15" fillId="0" borderId="2" xfId="1" applyBorder="1" applyAlignment="1">
      <alignment horizontal="center" wrapText="1"/>
    </xf>
    <xf numFmtId="0" fontId="15" fillId="0" borderId="3" xfId="1" applyBorder="1" applyAlignment="1">
      <alignment horizontal="center" wrapText="1"/>
    </xf>
    <xf numFmtId="0" fontId="15" fillId="0" borderId="1" xfId="1" applyBorder="1" applyAlignment="1">
      <alignment horizontal="center" vertical="center" wrapText="1"/>
    </xf>
    <xf numFmtId="0" fontId="15" fillId="0" borderId="1" xfId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5" fillId="0" borderId="1" xfId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/>
    </xf>
    <xf numFmtId="0" fontId="9" fillId="2" borderId="0" xfId="0" applyFont="1" applyFill="1"/>
    <xf numFmtId="0" fontId="26" fillId="0" borderId="0" xfId="0" applyFont="1" applyAlignment="1">
      <alignment horizontal="center" vertical="center"/>
    </xf>
    <xf numFmtId="0" fontId="6" fillId="0" borderId="0" xfId="0" applyFont="1"/>
    <xf numFmtId="0" fontId="26" fillId="4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10" fillId="0" borderId="1" xfId="0" applyFont="1" applyBorder="1" applyAlignment="1">
      <alignment horizontal="left"/>
    </xf>
    <xf numFmtId="0" fontId="6" fillId="0" borderId="4" xfId="0" applyFont="1" applyBorder="1"/>
    <xf numFmtId="0" fontId="10" fillId="2" borderId="1" xfId="0" applyFont="1" applyFill="1" applyBorder="1" applyAlignment="1">
      <alignment horizontal="left" wrapText="1" indent="3"/>
    </xf>
    <xf numFmtId="0" fontId="10" fillId="2" borderId="1" xfId="0" applyFont="1" applyFill="1" applyBorder="1" applyAlignment="1">
      <alignment horizontal="left" indent="4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opLeftCell="A65" zoomScale="60" zoomScaleNormal="60" workbookViewId="0">
      <selection activeCell="D67" sqref="D67:H113"/>
    </sheetView>
  </sheetViews>
  <sheetFormatPr defaultRowHeight="12.75" x14ac:dyDescent="0.2"/>
  <cols>
    <col min="1" max="1" width="55.140625" customWidth="1"/>
    <col min="2" max="2" width="10.140625" customWidth="1"/>
    <col min="3" max="3" width="10.7109375" customWidth="1"/>
    <col min="4" max="4" width="15.7109375" customWidth="1"/>
    <col min="5" max="5" width="15.42578125" customWidth="1"/>
    <col min="6" max="6" width="16.85546875" customWidth="1"/>
    <col min="7" max="7" width="15.28515625" customWidth="1"/>
    <col min="8" max="8" width="14.7109375" customWidth="1"/>
    <col min="9" max="12" width="13.28515625" customWidth="1"/>
    <col min="13" max="13" width="15.28515625" customWidth="1"/>
    <col min="14" max="14" width="15.140625" customWidth="1"/>
    <col min="15" max="15" width="13.28515625" customWidth="1"/>
    <col min="16" max="16" width="18.5703125" customWidth="1"/>
  </cols>
  <sheetData>
    <row r="1" spans="1:14" x14ac:dyDescent="0.2">
      <c r="N1" s="1" t="s">
        <v>0</v>
      </c>
    </row>
    <row r="3" spans="1:14" s="3" customFormat="1" ht="14.25" x14ac:dyDescent="0.2">
      <c r="A3" s="2" t="s">
        <v>1</v>
      </c>
    </row>
    <row r="4" spans="1:14" s="3" customFormat="1" ht="14.25" x14ac:dyDescent="0.2">
      <c r="A4" s="2" t="s">
        <v>2</v>
      </c>
    </row>
    <row r="6" spans="1:14" s="8" customFormat="1" ht="12" x14ac:dyDescent="0.2">
      <c r="A6" s="74"/>
    </row>
    <row r="7" spans="1:14" s="8" customFormat="1" ht="12" x14ac:dyDescent="0.2">
      <c r="A7" s="84" t="s">
        <v>223</v>
      </c>
    </row>
    <row r="8" spans="1:14" s="8" customFormat="1" ht="12" x14ac:dyDescent="0.2">
      <c r="A8" s="74" t="s">
        <v>184</v>
      </c>
    </row>
    <row r="9" spans="1:14" s="8" customFormat="1" ht="12" x14ac:dyDescent="0.2">
      <c r="A9" s="74" t="s">
        <v>185</v>
      </c>
    </row>
    <row r="10" spans="1:14" s="8" customFormat="1" ht="12" x14ac:dyDescent="0.2">
      <c r="A10" s="85" t="s">
        <v>190</v>
      </c>
    </row>
    <row r="11" spans="1:14" s="8" customFormat="1" ht="12" x14ac:dyDescent="0.2">
      <c r="A11" s="85" t="s">
        <v>189</v>
      </c>
    </row>
    <row r="12" spans="1:14" s="8" customFormat="1" ht="12" x14ac:dyDescent="0.2">
      <c r="A12" s="85" t="s">
        <v>188</v>
      </c>
    </row>
    <row r="13" spans="1:14" s="8" customFormat="1" ht="12" x14ac:dyDescent="0.2">
      <c r="A13" s="85" t="s">
        <v>187</v>
      </c>
    </row>
    <row r="14" spans="1:14" s="8" customFormat="1" ht="12" x14ac:dyDescent="0.2">
      <c r="A14" s="85" t="s">
        <v>186</v>
      </c>
    </row>
    <row r="16" spans="1:14" x14ac:dyDescent="0.2">
      <c r="A16" s="214" t="s">
        <v>3</v>
      </c>
      <c r="B16" s="221" t="s">
        <v>4</v>
      </c>
      <c r="C16" s="221" t="s">
        <v>5</v>
      </c>
      <c r="D16" s="213" t="s">
        <v>6</v>
      </c>
      <c r="E16" s="213" t="s">
        <v>7</v>
      </c>
      <c r="F16" s="214" t="s">
        <v>8</v>
      </c>
      <c r="G16" s="214"/>
      <c r="H16" s="214"/>
      <c r="I16" s="213" t="s">
        <v>9</v>
      </c>
      <c r="J16" s="213" t="s">
        <v>10</v>
      </c>
      <c r="K16" s="214" t="s">
        <v>11</v>
      </c>
      <c r="L16" s="214"/>
      <c r="M16" s="214"/>
      <c r="N16" s="213" t="s">
        <v>12</v>
      </c>
    </row>
    <row r="17" spans="1:14" ht="67.5" customHeight="1" x14ac:dyDescent="0.2">
      <c r="A17" s="214"/>
      <c r="B17" s="221"/>
      <c r="C17" s="221"/>
      <c r="D17" s="213"/>
      <c r="E17" s="213"/>
      <c r="F17" s="4" t="s">
        <v>13</v>
      </c>
      <c r="G17" s="4" t="s">
        <v>14</v>
      </c>
      <c r="H17" s="4" t="s">
        <v>15</v>
      </c>
      <c r="I17" s="213"/>
      <c r="J17" s="213"/>
      <c r="K17" s="4" t="s">
        <v>16</v>
      </c>
      <c r="L17" s="4" t="s">
        <v>17</v>
      </c>
      <c r="M17" s="4" t="s">
        <v>15</v>
      </c>
      <c r="N17" s="213"/>
    </row>
    <row r="18" spans="1:14" s="90" customFormat="1" ht="9.75" x14ac:dyDescent="0.2">
      <c r="A18" s="88" t="s">
        <v>212</v>
      </c>
      <c r="B18" s="88" t="s">
        <v>213</v>
      </c>
      <c r="C18" s="88" t="s">
        <v>214</v>
      </c>
      <c r="D18" s="88" t="s">
        <v>215</v>
      </c>
      <c r="E18" s="88" t="s">
        <v>216</v>
      </c>
      <c r="F18" s="88" t="s">
        <v>199</v>
      </c>
      <c r="G18" s="88" t="s">
        <v>200</v>
      </c>
      <c r="H18" s="88" t="s">
        <v>217</v>
      </c>
      <c r="I18" s="88" t="s">
        <v>202</v>
      </c>
      <c r="J18" s="88" t="s">
        <v>218</v>
      </c>
      <c r="K18" s="88" t="s">
        <v>219</v>
      </c>
      <c r="L18" s="88" t="s">
        <v>220</v>
      </c>
      <c r="M18" s="88" t="s">
        <v>221</v>
      </c>
      <c r="N18" s="88" t="s">
        <v>222</v>
      </c>
    </row>
    <row r="19" spans="1:14" s="8" customFormat="1" ht="36" x14ac:dyDescent="0.2">
      <c r="A19" s="66" t="s">
        <v>154</v>
      </c>
      <c r="B19" s="67" t="s">
        <v>43</v>
      </c>
      <c r="C19" s="77" t="s">
        <v>175</v>
      </c>
      <c r="D19" s="78">
        <f>E19</f>
        <v>0</v>
      </c>
      <c r="E19" s="78">
        <f>F19+G19+H19</f>
        <v>0</v>
      </c>
      <c r="F19" s="78">
        <v>0</v>
      </c>
      <c r="G19" s="78">
        <v>0</v>
      </c>
      <c r="H19" s="78">
        <v>0</v>
      </c>
      <c r="I19" s="16"/>
      <c r="J19" s="16"/>
      <c r="K19" s="16"/>
      <c r="L19" s="16"/>
      <c r="M19" s="16"/>
      <c r="N19" s="16"/>
    </row>
    <row r="20" spans="1:14" s="8" customFormat="1" ht="12" x14ac:dyDescent="0.2">
      <c r="A20" s="66" t="s">
        <v>155</v>
      </c>
      <c r="B20" s="67" t="s">
        <v>43</v>
      </c>
      <c r="C20" s="77" t="s">
        <v>176</v>
      </c>
      <c r="D20" s="78">
        <f t="shared" ref="D20:D31" si="0">E20</f>
        <v>0</v>
      </c>
      <c r="E20" s="78">
        <f>F20+G20+H20</f>
        <v>0</v>
      </c>
      <c r="F20" s="78">
        <v>0</v>
      </c>
      <c r="G20" s="78">
        <v>0</v>
      </c>
      <c r="H20" s="78">
        <v>0</v>
      </c>
      <c r="I20" s="16"/>
      <c r="J20" s="16"/>
      <c r="K20" s="16"/>
      <c r="L20" s="16"/>
      <c r="M20" s="16"/>
      <c r="N20" s="16"/>
    </row>
    <row r="21" spans="1:14" s="8" customFormat="1" ht="12" x14ac:dyDescent="0.2">
      <c r="A21" s="68" t="s">
        <v>156</v>
      </c>
      <c r="B21" s="69" t="s">
        <v>43</v>
      </c>
      <c r="C21" s="77" t="s">
        <v>177</v>
      </c>
      <c r="D21" s="78">
        <f t="shared" si="0"/>
        <v>0</v>
      </c>
      <c r="E21" s="78">
        <f>F21+G21+H21</f>
        <v>0</v>
      </c>
      <c r="F21" s="78">
        <f>F19-F20</f>
        <v>0</v>
      </c>
      <c r="G21" s="78">
        <f>G19-G20</f>
        <v>0</v>
      </c>
      <c r="H21" s="78">
        <f>H19-H20</f>
        <v>0</v>
      </c>
      <c r="I21" s="16"/>
      <c r="J21" s="16"/>
      <c r="K21" s="16"/>
      <c r="L21" s="16"/>
      <c r="M21" s="16"/>
      <c r="N21" s="16"/>
    </row>
    <row r="22" spans="1:14" s="8" customFormat="1" ht="12" x14ac:dyDescent="0.2">
      <c r="A22" s="70" t="s">
        <v>157</v>
      </c>
      <c r="B22" s="67" t="s">
        <v>43</v>
      </c>
      <c r="C22" s="75" t="s">
        <v>158</v>
      </c>
      <c r="D22" s="78">
        <f t="shared" si="0"/>
        <v>0</v>
      </c>
      <c r="E22" s="79"/>
      <c r="F22" s="79"/>
      <c r="G22" s="79"/>
      <c r="H22" s="79"/>
      <c r="I22" s="16"/>
      <c r="J22" s="16"/>
      <c r="K22" s="16"/>
      <c r="L22" s="16"/>
      <c r="M22" s="16"/>
      <c r="N22" s="16"/>
    </row>
    <row r="23" spans="1:14" s="8" customFormat="1" ht="12" x14ac:dyDescent="0.2">
      <c r="A23" s="70" t="s">
        <v>159</v>
      </c>
      <c r="B23" s="67" t="s">
        <v>43</v>
      </c>
      <c r="C23" s="75" t="s">
        <v>160</v>
      </c>
      <c r="D23" s="78">
        <f t="shared" si="0"/>
        <v>2254</v>
      </c>
      <c r="E23" s="78">
        <f t="shared" ref="E23:E31" si="1">F23+G23+H23</f>
        <v>2254</v>
      </c>
      <c r="F23" s="78">
        <v>2254</v>
      </c>
      <c r="G23" s="79"/>
      <c r="H23" s="79"/>
      <c r="I23" s="16"/>
      <c r="J23" s="16"/>
      <c r="K23" s="16"/>
      <c r="L23" s="16"/>
      <c r="M23" s="16"/>
      <c r="N23" s="16"/>
    </row>
    <row r="24" spans="1:14" s="8" customFormat="1" ht="12" x14ac:dyDescent="0.2">
      <c r="A24" s="68" t="s">
        <v>161</v>
      </c>
      <c r="B24" s="69" t="s">
        <v>43</v>
      </c>
      <c r="C24" s="76" t="s">
        <v>162</v>
      </c>
      <c r="D24" s="78">
        <f t="shared" si="0"/>
        <v>-2254</v>
      </c>
      <c r="E24" s="78">
        <f t="shared" si="1"/>
        <v>-2254</v>
      </c>
      <c r="F24" s="78">
        <v>-2254</v>
      </c>
      <c r="G24" s="78">
        <f>G21-G22-G23</f>
        <v>0</v>
      </c>
      <c r="H24" s="78">
        <f>H21-H22-H23</f>
        <v>0</v>
      </c>
      <c r="I24" s="16"/>
      <c r="J24" s="16"/>
      <c r="K24" s="16"/>
      <c r="L24" s="16"/>
      <c r="M24" s="16"/>
      <c r="N24" s="16"/>
    </row>
    <row r="25" spans="1:14" s="8" customFormat="1" ht="12" x14ac:dyDescent="0.2">
      <c r="A25" s="70" t="s">
        <v>163</v>
      </c>
      <c r="B25" s="67" t="s">
        <v>43</v>
      </c>
      <c r="C25" s="75" t="s">
        <v>164</v>
      </c>
      <c r="D25" s="78">
        <f t="shared" si="0"/>
        <v>0</v>
      </c>
      <c r="E25" s="78">
        <f t="shared" si="1"/>
        <v>0</v>
      </c>
      <c r="F25" s="79"/>
      <c r="G25" s="79"/>
      <c r="H25" s="80"/>
      <c r="I25" s="16"/>
      <c r="J25" s="16"/>
      <c r="K25" s="16"/>
      <c r="L25" s="16"/>
      <c r="M25" s="16"/>
      <c r="N25" s="16"/>
    </row>
    <row r="26" spans="1:14" s="8" customFormat="1" ht="12" x14ac:dyDescent="0.2">
      <c r="A26" s="68" t="s">
        <v>165</v>
      </c>
      <c r="B26" s="69" t="s">
        <v>43</v>
      </c>
      <c r="C26" s="75" t="s">
        <v>166</v>
      </c>
      <c r="D26" s="78">
        <f t="shared" si="0"/>
        <v>26</v>
      </c>
      <c r="E26" s="78">
        <f t="shared" si="1"/>
        <v>26</v>
      </c>
      <c r="F26" s="80">
        <v>26</v>
      </c>
      <c r="G26" s="80"/>
      <c r="H26" s="81"/>
      <c r="I26" s="16"/>
      <c r="J26" s="16"/>
      <c r="K26" s="16"/>
      <c r="L26" s="16"/>
      <c r="M26" s="16"/>
      <c r="N26" s="16"/>
    </row>
    <row r="27" spans="1:14" s="8" customFormat="1" ht="12" x14ac:dyDescent="0.2">
      <c r="A27" s="70" t="s">
        <v>167</v>
      </c>
      <c r="B27" s="67" t="s">
        <v>43</v>
      </c>
      <c r="C27" s="77" t="s">
        <v>181</v>
      </c>
      <c r="D27" s="78">
        <f t="shared" si="0"/>
        <v>0</v>
      </c>
      <c r="E27" s="78">
        <f t="shared" si="1"/>
        <v>0</v>
      </c>
      <c r="F27" s="78"/>
      <c r="G27" s="80"/>
      <c r="H27" s="80"/>
      <c r="I27" s="16"/>
      <c r="J27" s="16"/>
      <c r="K27" s="16"/>
      <c r="L27" s="16"/>
      <c r="M27" s="16"/>
      <c r="N27" s="16"/>
    </row>
    <row r="28" spans="1:14" s="8" customFormat="1" ht="12" x14ac:dyDescent="0.2">
      <c r="A28" s="68" t="s">
        <v>88</v>
      </c>
      <c r="B28" s="69" t="s">
        <v>43</v>
      </c>
      <c r="C28" s="77" t="s">
        <v>178</v>
      </c>
      <c r="D28" s="78">
        <f t="shared" si="0"/>
        <v>80</v>
      </c>
      <c r="E28" s="78">
        <f t="shared" si="1"/>
        <v>80</v>
      </c>
      <c r="F28" s="78">
        <v>80</v>
      </c>
      <c r="G28" s="79"/>
      <c r="H28" s="78"/>
      <c r="I28" s="16"/>
      <c r="J28" s="16"/>
      <c r="K28" s="16"/>
      <c r="L28" s="16"/>
      <c r="M28" s="16"/>
      <c r="N28" s="16"/>
    </row>
    <row r="29" spans="1:14" s="8" customFormat="1" ht="12" x14ac:dyDescent="0.2">
      <c r="A29" s="68" t="s">
        <v>168</v>
      </c>
      <c r="B29" s="69" t="s">
        <v>43</v>
      </c>
      <c r="C29" s="77" t="s">
        <v>182</v>
      </c>
      <c r="D29" s="78">
        <f t="shared" si="0"/>
        <v>-2360</v>
      </c>
      <c r="E29" s="78">
        <f t="shared" si="1"/>
        <v>-2360</v>
      </c>
      <c r="F29" s="78">
        <f>F24+F25-F26+F27-F28</f>
        <v>-2360</v>
      </c>
      <c r="G29" s="78">
        <f>G24+G25-G26+G27-G28</f>
        <v>0</v>
      </c>
      <c r="H29" s="78">
        <f>H24+H25-H26+H27-H28</f>
        <v>0</v>
      </c>
      <c r="I29" s="16"/>
      <c r="J29" s="16"/>
      <c r="K29" s="16"/>
      <c r="L29" s="16"/>
      <c r="M29" s="16"/>
      <c r="N29" s="16"/>
    </row>
    <row r="30" spans="1:14" s="8" customFormat="1" ht="12" x14ac:dyDescent="0.2">
      <c r="A30" s="68" t="s">
        <v>169</v>
      </c>
      <c r="B30" s="69" t="s">
        <v>43</v>
      </c>
      <c r="C30" s="77" t="s">
        <v>179</v>
      </c>
      <c r="D30" s="78">
        <f t="shared" si="0"/>
        <v>0</v>
      </c>
      <c r="E30" s="78">
        <f t="shared" si="1"/>
        <v>0</v>
      </c>
      <c r="F30" s="78">
        <v>0</v>
      </c>
      <c r="G30" s="78"/>
      <c r="H30" s="78"/>
      <c r="I30" s="16"/>
      <c r="J30" s="16"/>
      <c r="K30" s="16"/>
      <c r="L30" s="16"/>
      <c r="M30" s="16"/>
      <c r="N30" s="16"/>
    </row>
    <row r="31" spans="1:14" s="8" customFormat="1" ht="12" x14ac:dyDescent="0.2">
      <c r="A31" s="68" t="s">
        <v>170</v>
      </c>
      <c r="B31" s="69" t="s">
        <v>43</v>
      </c>
      <c r="C31" s="77" t="s">
        <v>180</v>
      </c>
      <c r="D31" s="78">
        <f t="shared" si="0"/>
        <v>-1888</v>
      </c>
      <c r="E31" s="78">
        <f t="shared" si="1"/>
        <v>-1888</v>
      </c>
      <c r="F31" s="78">
        <v>-1888</v>
      </c>
      <c r="G31" s="78">
        <v>0</v>
      </c>
      <c r="H31" s="78">
        <v>0</v>
      </c>
      <c r="I31" s="16"/>
      <c r="J31" s="16"/>
      <c r="K31" s="16"/>
      <c r="L31" s="16"/>
      <c r="M31" s="16"/>
      <c r="N31" s="16"/>
    </row>
    <row r="32" spans="1:14" s="8" customFormat="1" ht="12" x14ac:dyDescent="0.2">
      <c r="A32" s="68" t="s">
        <v>171</v>
      </c>
      <c r="B32" s="17"/>
      <c r="C32" s="75"/>
      <c r="D32" s="78"/>
      <c r="E32" s="78"/>
      <c r="F32" s="82"/>
      <c r="G32" s="82"/>
      <c r="H32" s="82"/>
      <c r="I32" s="16"/>
      <c r="J32" s="16"/>
      <c r="K32" s="16"/>
      <c r="L32" s="16"/>
      <c r="M32" s="16"/>
      <c r="N32" s="16"/>
    </row>
    <row r="33" spans="1:14" s="8" customFormat="1" ht="24" x14ac:dyDescent="0.2">
      <c r="A33" s="37" t="s">
        <v>172</v>
      </c>
      <c r="B33" s="67" t="s">
        <v>43</v>
      </c>
      <c r="C33" s="75" t="s">
        <v>75</v>
      </c>
      <c r="D33" s="71"/>
      <c r="E33" s="78"/>
      <c r="F33" s="79"/>
      <c r="G33" s="80"/>
      <c r="H33" s="81"/>
      <c r="I33" s="16"/>
      <c r="J33" s="16"/>
      <c r="K33" s="16"/>
      <c r="L33" s="16"/>
      <c r="M33" s="16"/>
      <c r="N33" s="16"/>
    </row>
    <row r="34" spans="1:14" s="8" customFormat="1" ht="12" x14ac:dyDescent="0.2">
      <c r="A34" s="66" t="s">
        <v>173</v>
      </c>
      <c r="B34" s="67" t="s">
        <v>43</v>
      </c>
      <c r="C34" s="75" t="s">
        <v>77</v>
      </c>
      <c r="D34" s="72"/>
      <c r="E34" s="16"/>
      <c r="F34" s="72"/>
      <c r="G34" s="72"/>
      <c r="H34" s="73"/>
      <c r="I34" s="16"/>
      <c r="J34" s="16"/>
      <c r="K34" s="16"/>
      <c r="L34" s="16"/>
      <c r="M34" s="16"/>
      <c r="N34" s="16"/>
    </row>
    <row r="35" spans="1:14" s="8" customFormat="1" ht="12" x14ac:dyDescent="0.2"/>
    <row r="36" spans="1:14" s="8" customFormat="1" ht="12" x14ac:dyDescent="0.2">
      <c r="A36" s="74" t="s">
        <v>174</v>
      </c>
    </row>
    <row r="37" spans="1:14" x14ac:dyDescent="0.2">
      <c r="A37" s="1" t="s">
        <v>18</v>
      </c>
    </row>
    <row r="38" spans="1:14" x14ac:dyDescent="0.2">
      <c r="A38" s="1" t="s">
        <v>19</v>
      </c>
    </row>
    <row r="40" spans="1:14" x14ac:dyDescent="0.2">
      <c r="A40" s="1" t="s">
        <v>20</v>
      </c>
    </row>
    <row r="41" spans="1:14" x14ac:dyDescent="0.2">
      <c r="A41" s="1" t="s">
        <v>21</v>
      </c>
    </row>
    <row r="42" spans="1:14" x14ac:dyDescent="0.2">
      <c r="A42" s="1" t="s">
        <v>22</v>
      </c>
    </row>
    <row r="44" spans="1:14" ht="15" x14ac:dyDescent="0.2">
      <c r="A44" s="83" t="s">
        <v>191</v>
      </c>
      <c r="D44" s="1" t="s">
        <v>183</v>
      </c>
      <c r="J44" s="1"/>
    </row>
    <row r="46" spans="1:14" x14ac:dyDescent="0.2">
      <c r="A46" s="1"/>
      <c r="J46" s="1"/>
    </row>
    <row r="47" spans="1:14" x14ac:dyDescent="0.2">
      <c r="A47" s="1"/>
      <c r="J47" s="1"/>
    </row>
    <row r="49" spans="1:16" x14ac:dyDescent="0.2">
      <c r="P49" s="74" t="s">
        <v>241</v>
      </c>
    </row>
    <row r="51" spans="1:16" s="3" customFormat="1" ht="14.25" x14ac:dyDescent="0.2">
      <c r="A51" s="2" t="s">
        <v>23</v>
      </c>
    </row>
    <row r="52" spans="1:16" s="3" customFormat="1" ht="14.25" x14ac:dyDescent="0.2">
      <c r="A52" s="2" t="s">
        <v>24</v>
      </c>
    </row>
    <row r="55" spans="1:16" s="6" customFormat="1" ht="11.25" x14ac:dyDescent="0.2">
      <c r="A55" s="7" t="s">
        <v>224</v>
      </c>
    </row>
    <row r="56" spans="1:16" s="6" customFormat="1" ht="11.25" x14ac:dyDescent="0.2">
      <c r="A56" s="7" t="str">
        <f t="shared" ref="A56:A62" si="2">A8</f>
        <v>Период заполнения:    Годовая, Квартальная</v>
      </c>
    </row>
    <row r="57" spans="1:16" s="6" customFormat="1" ht="11.25" x14ac:dyDescent="0.2">
      <c r="A57" s="7" t="str">
        <f t="shared" si="2"/>
        <v>Требования к заполнению:    Заполняется отдельно по каждому субъекту РФ</v>
      </c>
    </row>
    <row r="58" spans="1:16" s="6" customFormat="1" ht="11.25" x14ac:dyDescent="0.2">
      <c r="A58" s="7" t="str">
        <f t="shared" si="2"/>
        <v>Организация:  ООО "ЦЭК"</v>
      </c>
      <c r="H58" s="5"/>
    </row>
    <row r="59" spans="1:16" s="6" customFormat="1" ht="11.25" x14ac:dyDescent="0.2">
      <c r="A59" s="7" t="str">
        <f t="shared" si="2"/>
        <v>Идентификационный номер налогоплательщика (ИНН):  7714426397/771501001</v>
      </c>
      <c r="C59" s="5"/>
      <c r="F59" s="5"/>
    </row>
    <row r="60" spans="1:16" s="6" customFormat="1" ht="11.25" x14ac:dyDescent="0.2">
      <c r="A60" s="7" t="str">
        <f t="shared" si="2"/>
        <v>Местонахождение (адрес):  127322, г. Москва, ул. Яблочкова, дом 21, корпус 3, эт. 7, пом. ХII, ком. 2В</v>
      </c>
      <c r="G60" s="5"/>
    </row>
    <row r="61" spans="1:16" s="6" customFormat="1" ht="11.25" x14ac:dyDescent="0.2">
      <c r="A61" s="7" t="str">
        <f t="shared" si="2"/>
        <v>Субъект РФ:  Московская область</v>
      </c>
    </row>
    <row r="62" spans="1:16" s="6" customFormat="1" ht="11.25" x14ac:dyDescent="0.2">
      <c r="A62" s="7" t="str">
        <f t="shared" si="2"/>
        <v>Отчетный период:  2018 год</v>
      </c>
    </row>
    <row r="64" spans="1:16" s="8" customFormat="1" ht="21.75" customHeight="1" x14ac:dyDescent="0.2">
      <c r="A64" s="215" t="s">
        <v>25</v>
      </c>
      <c r="B64" s="217" t="s">
        <v>26</v>
      </c>
      <c r="C64" s="217" t="s">
        <v>27</v>
      </c>
      <c r="D64" s="217" t="s">
        <v>28</v>
      </c>
      <c r="E64" s="219" t="s">
        <v>29</v>
      </c>
      <c r="F64" s="220" t="s">
        <v>30</v>
      </c>
      <c r="G64" s="220"/>
      <c r="H64" s="220"/>
      <c r="I64" s="220"/>
      <c r="J64" s="219" t="s">
        <v>31</v>
      </c>
      <c r="K64" s="219" t="s">
        <v>32</v>
      </c>
      <c r="L64" s="220" t="s">
        <v>33</v>
      </c>
      <c r="M64" s="220"/>
      <c r="N64" s="220"/>
      <c r="O64" s="220"/>
      <c r="P64" s="219" t="s">
        <v>34</v>
      </c>
    </row>
    <row r="65" spans="1:16" s="8" customFormat="1" ht="54.75" customHeight="1" x14ac:dyDescent="0.2">
      <c r="A65" s="216"/>
      <c r="B65" s="218"/>
      <c r="C65" s="218"/>
      <c r="D65" s="218"/>
      <c r="E65" s="219"/>
      <c r="F65" s="9" t="s">
        <v>35</v>
      </c>
      <c r="G65" s="9" t="s">
        <v>36</v>
      </c>
      <c r="H65" s="10" t="s">
        <v>37</v>
      </c>
      <c r="I65" s="11" t="s">
        <v>38</v>
      </c>
      <c r="J65" s="219"/>
      <c r="K65" s="219"/>
      <c r="L65" s="10" t="s">
        <v>39</v>
      </c>
      <c r="M65" s="9" t="s">
        <v>40</v>
      </c>
      <c r="N65" s="9" t="s">
        <v>41</v>
      </c>
      <c r="O65" s="10" t="s">
        <v>38</v>
      </c>
      <c r="P65" s="219"/>
    </row>
    <row r="66" spans="1:16" s="90" customFormat="1" ht="9.75" x14ac:dyDescent="0.2">
      <c r="A66" s="88" t="s">
        <v>194</v>
      </c>
      <c r="B66" s="88" t="s">
        <v>195</v>
      </c>
      <c r="C66" s="88" t="s">
        <v>196</v>
      </c>
      <c r="D66" s="88" t="s">
        <v>197</v>
      </c>
      <c r="E66" s="88" t="s">
        <v>198</v>
      </c>
      <c r="F66" s="88" t="s">
        <v>199</v>
      </c>
      <c r="G66" s="88" t="s">
        <v>200</v>
      </c>
      <c r="H66" s="89" t="s">
        <v>201</v>
      </c>
      <c r="I66" s="88" t="s">
        <v>210</v>
      </c>
      <c r="J66" s="88" t="s">
        <v>203</v>
      </c>
      <c r="K66" s="88" t="s">
        <v>204</v>
      </c>
      <c r="L66" s="88" t="s">
        <v>205</v>
      </c>
      <c r="M66" s="88" t="s">
        <v>206</v>
      </c>
      <c r="N66" s="89" t="s">
        <v>211</v>
      </c>
      <c r="O66" s="88" t="s">
        <v>208</v>
      </c>
      <c r="P66" s="88" t="s">
        <v>209</v>
      </c>
    </row>
    <row r="67" spans="1:16" s="8" customFormat="1" ht="24" x14ac:dyDescent="0.2">
      <c r="A67" s="12" t="s">
        <v>42</v>
      </c>
      <c r="B67" s="13" t="s">
        <v>43</v>
      </c>
      <c r="C67" s="14" t="s">
        <v>44</v>
      </c>
      <c r="D67" s="15">
        <f>E67</f>
        <v>2360.1373199999998</v>
      </c>
      <c r="E67" s="15">
        <f t="shared" ref="E67:E95" si="3">H67+I67</f>
        <v>2360.1373199999998</v>
      </c>
      <c r="F67" s="15">
        <f>F68+F76+F81+F89+F90+F91+F94+F95+F96</f>
        <v>2360.1373199999998</v>
      </c>
      <c r="G67" s="15"/>
      <c r="H67" s="15">
        <f>G67+F67</f>
        <v>2360.1373199999998</v>
      </c>
      <c r="I67" s="15">
        <f>I68+I76+I81+I89+I90+I91+I94+I95+I96</f>
        <v>0</v>
      </c>
      <c r="J67" s="16"/>
      <c r="K67" s="16"/>
      <c r="L67" s="16"/>
      <c r="M67" s="16"/>
      <c r="N67" s="16"/>
      <c r="O67" s="16"/>
      <c r="P67" s="17"/>
    </row>
    <row r="68" spans="1:16" s="8" customFormat="1" ht="12" x14ac:dyDescent="0.2">
      <c r="A68" s="18" t="s">
        <v>45</v>
      </c>
      <c r="B68" s="19" t="s">
        <v>43</v>
      </c>
      <c r="C68" s="14">
        <v>110</v>
      </c>
      <c r="D68" s="15">
        <f t="shared" ref="D68:D96" si="4">E68</f>
        <v>237.61799999999999</v>
      </c>
      <c r="E68" s="15">
        <f t="shared" si="3"/>
        <v>237.61799999999999</v>
      </c>
      <c r="F68" s="15">
        <f>F69+F70+F75</f>
        <v>237.61799999999999</v>
      </c>
      <c r="G68" s="15"/>
      <c r="H68" s="15">
        <f t="shared" ref="H68:H96" si="5">G68+F68</f>
        <v>237.61799999999999</v>
      </c>
      <c r="I68" s="15">
        <f>I69+I70+I75</f>
        <v>0</v>
      </c>
      <c r="J68" s="16"/>
      <c r="K68" s="16"/>
      <c r="L68" s="16"/>
      <c r="M68" s="16"/>
      <c r="N68" s="16"/>
      <c r="O68" s="16"/>
      <c r="P68" s="17"/>
    </row>
    <row r="69" spans="1:16" s="8" customFormat="1" ht="12" x14ac:dyDescent="0.2">
      <c r="A69" s="20" t="s">
        <v>46</v>
      </c>
      <c r="B69" s="19" t="s">
        <v>43</v>
      </c>
      <c r="C69" s="14" t="s">
        <v>47</v>
      </c>
      <c r="D69" s="15">
        <f t="shared" si="4"/>
        <v>237.61799999999999</v>
      </c>
      <c r="E69" s="15">
        <f t="shared" si="3"/>
        <v>237.61799999999999</v>
      </c>
      <c r="F69" s="15">
        <f>4+35.908+197.71</f>
        <v>237.61799999999999</v>
      </c>
      <c r="G69" s="15"/>
      <c r="H69" s="15">
        <f t="shared" si="5"/>
        <v>237.61799999999999</v>
      </c>
      <c r="I69" s="15"/>
      <c r="J69" s="16"/>
      <c r="K69" s="16"/>
      <c r="L69" s="16"/>
      <c r="M69" s="16"/>
      <c r="N69" s="16"/>
      <c r="O69" s="16"/>
      <c r="P69" s="17"/>
    </row>
    <row r="70" spans="1:16" s="8" customFormat="1" ht="36" x14ac:dyDescent="0.2">
      <c r="A70" s="21" t="s">
        <v>48</v>
      </c>
      <c r="B70" s="13" t="s">
        <v>43</v>
      </c>
      <c r="C70" s="14" t="s">
        <v>49</v>
      </c>
      <c r="D70" s="15">
        <f t="shared" si="4"/>
        <v>0</v>
      </c>
      <c r="E70" s="15">
        <f t="shared" si="3"/>
        <v>0</v>
      </c>
      <c r="F70" s="15"/>
      <c r="G70" s="15"/>
      <c r="H70" s="15">
        <f t="shared" si="5"/>
        <v>0</v>
      </c>
      <c r="I70" s="15"/>
      <c r="J70" s="16"/>
      <c r="K70" s="16"/>
      <c r="L70" s="16"/>
      <c r="M70" s="16"/>
      <c r="N70" s="16"/>
      <c r="O70" s="16"/>
      <c r="P70" s="17"/>
    </row>
    <row r="71" spans="1:16" s="8" customFormat="1" ht="12" x14ac:dyDescent="0.2">
      <c r="A71" s="22" t="s">
        <v>50</v>
      </c>
      <c r="B71" s="19" t="s">
        <v>43</v>
      </c>
      <c r="C71" s="23"/>
      <c r="D71" s="15">
        <f t="shared" si="4"/>
        <v>0</v>
      </c>
      <c r="E71" s="15">
        <f t="shared" si="3"/>
        <v>0</v>
      </c>
      <c r="F71" s="15"/>
      <c r="G71" s="15"/>
      <c r="H71" s="15">
        <f t="shared" si="5"/>
        <v>0</v>
      </c>
      <c r="I71" s="15"/>
      <c r="J71" s="16"/>
      <c r="K71" s="16"/>
      <c r="L71" s="16"/>
      <c r="M71" s="16"/>
      <c r="N71" s="16"/>
      <c r="O71" s="16"/>
      <c r="P71" s="17"/>
    </row>
    <row r="72" spans="1:16" s="8" customFormat="1" ht="12" x14ac:dyDescent="0.2">
      <c r="A72" s="24" t="s">
        <v>51</v>
      </c>
      <c r="B72" s="13" t="s">
        <v>43</v>
      </c>
      <c r="C72" s="23"/>
      <c r="D72" s="15">
        <f t="shared" si="4"/>
        <v>0</v>
      </c>
      <c r="E72" s="15">
        <f t="shared" si="3"/>
        <v>0</v>
      </c>
      <c r="F72" s="25"/>
      <c r="G72" s="25"/>
      <c r="H72" s="15">
        <f t="shared" si="5"/>
        <v>0</v>
      </c>
      <c r="I72" s="25"/>
      <c r="J72" s="16"/>
      <c r="K72" s="16"/>
      <c r="L72" s="16"/>
      <c r="M72" s="16"/>
      <c r="N72" s="16"/>
      <c r="O72" s="16"/>
      <c r="P72" s="17"/>
    </row>
    <row r="73" spans="1:16" s="8" customFormat="1" ht="12" x14ac:dyDescent="0.2">
      <c r="A73" s="22" t="s">
        <v>52</v>
      </c>
      <c r="B73" s="19" t="s">
        <v>43</v>
      </c>
      <c r="C73" s="23"/>
      <c r="D73" s="15">
        <f t="shared" si="4"/>
        <v>0</v>
      </c>
      <c r="E73" s="15">
        <f t="shared" si="3"/>
        <v>0</v>
      </c>
      <c r="F73" s="15"/>
      <c r="G73" s="15"/>
      <c r="H73" s="15">
        <f t="shared" si="5"/>
        <v>0</v>
      </c>
      <c r="I73" s="15"/>
      <c r="J73" s="16"/>
      <c r="K73" s="16"/>
      <c r="L73" s="16"/>
      <c r="M73" s="16"/>
      <c r="N73" s="16"/>
      <c r="O73" s="16"/>
      <c r="P73" s="17"/>
    </row>
    <row r="74" spans="1:16" s="8" customFormat="1" ht="12" x14ac:dyDescent="0.2">
      <c r="A74" s="22" t="s">
        <v>53</v>
      </c>
      <c r="B74" s="19" t="s">
        <v>43</v>
      </c>
      <c r="C74" s="23"/>
      <c r="D74" s="15">
        <f t="shared" si="4"/>
        <v>0</v>
      </c>
      <c r="E74" s="15">
        <f t="shared" si="3"/>
        <v>0</v>
      </c>
      <c r="F74" s="15"/>
      <c r="G74" s="15"/>
      <c r="H74" s="15">
        <f t="shared" si="5"/>
        <v>0</v>
      </c>
      <c r="I74" s="15"/>
      <c r="J74" s="16"/>
      <c r="K74" s="16"/>
      <c r="L74" s="16"/>
      <c r="M74" s="16"/>
      <c r="N74" s="16"/>
      <c r="O74" s="16"/>
      <c r="P74" s="17"/>
    </row>
    <row r="75" spans="1:16" s="8" customFormat="1" ht="24" x14ac:dyDescent="0.2">
      <c r="A75" s="21" t="s">
        <v>54</v>
      </c>
      <c r="B75" s="19" t="s">
        <v>43</v>
      </c>
      <c r="C75" s="14" t="s">
        <v>55</v>
      </c>
      <c r="D75" s="15">
        <f t="shared" si="4"/>
        <v>0</v>
      </c>
      <c r="E75" s="15">
        <f t="shared" si="3"/>
        <v>0</v>
      </c>
      <c r="F75" s="15"/>
      <c r="G75" s="15"/>
      <c r="H75" s="15">
        <f t="shared" si="5"/>
        <v>0</v>
      </c>
      <c r="I75" s="15"/>
      <c r="J75" s="16"/>
      <c r="K75" s="16"/>
      <c r="L75" s="16"/>
      <c r="M75" s="16"/>
      <c r="N75" s="16"/>
      <c r="O75" s="16"/>
      <c r="P75" s="17"/>
    </row>
    <row r="76" spans="1:16" s="8" customFormat="1" ht="24" x14ac:dyDescent="0.2">
      <c r="A76" s="18" t="s">
        <v>56</v>
      </c>
      <c r="B76" s="13" t="s">
        <v>43</v>
      </c>
      <c r="C76" s="26" t="s">
        <v>57</v>
      </c>
      <c r="D76" s="15">
        <f t="shared" si="4"/>
        <v>0</v>
      </c>
      <c r="E76" s="15">
        <f t="shared" si="3"/>
        <v>0</v>
      </c>
      <c r="F76" s="15">
        <f>F77+F78+F79+F80</f>
        <v>0</v>
      </c>
      <c r="G76" s="15"/>
      <c r="H76" s="15">
        <f t="shared" si="5"/>
        <v>0</v>
      </c>
      <c r="I76" s="15">
        <f>I77+I78+I79+I80</f>
        <v>0</v>
      </c>
      <c r="J76" s="16"/>
      <c r="K76" s="16"/>
      <c r="L76" s="16"/>
      <c r="M76" s="16"/>
      <c r="N76" s="16"/>
      <c r="O76" s="16"/>
      <c r="P76" s="17"/>
    </row>
    <row r="77" spans="1:16" s="8" customFormat="1" ht="12" x14ac:dyDescent="0.2">
      <c r="A77" s="20" t="s">
        <v>58</v>
      </c>
      <c r="B77" s="19" t="s">
        <v>43</v>
      </c>
      <c r="C77" s="26" t="s">
        <v>59</v>
      </c>
      <c r="D77" s="15">
        <f t="shared" si="4"/>
        <v>0</v>
      </c>
      <c r="E77" s="15">
        <f t="shared" si="3"/>
        <v>0</v>
      </c>
      <c r="F77" s="15"/>
      <c r="G77" s="15"/>
      <c r="H77" s="15">
        <f t="shared" si="5"/>
        <v>0</v>
      </c>
      <c r="I77" s="15"/>
      <c r="J77" s="16"/>
      <c r="K77" s="16"/>
      <c r="L77" s="16"/>
      <c r="M77" s="16"/>
      <c r="N77" s="16"/>
      <c r="O77" s="16"/>
      <c r="P77" s="17"/>
    </row>
    <row r="78" spans="1:16" s="8" customFormat="1" ht="12" x14ac:dyDescent="0.2">
      <c r="A78" s="27" t="s">
        <v>60</v>
      </c>
      <c r="B78" s="13" t="s">
        <v>43</v>
      </c>
      <c r="C78" s="14" t="s">
        <v>61</v>
      </c>
      <c r="D78" s="15">
        <f t="shared" si="4"/>
        <v>0</v>
      </c>
      <c r="E78" s="15">
        <f t="shared" si="3"/>
        <v>0</v>
      </c>
      <c r="F78" s="25"/>
      <c r="G78" s="25"/>
      <c r="H78" s="15">
        <f t="shared" si="5"/>
        <v>0</v>
      </c>
      <c r="I78" s="25"/>
      <c r="J78" s="16"/>
      <c r="K78" s="16"/>
      <c r="L78" s="16"/>
      <c r="M78" s="16"/>
      <c r="N78" s="16"/>
      <c r="O78" s="16"/>
      <c r="P78" s="17"/>
    </row>
    <row r="79" spans="1:16" s="8" customFormat="1" ht="24" x14ac:dyDescent="0.2">
      <c r="A79" s="28" t="s">
        <v>62</v>
      </c>
      <c r="B79" s="13" t="s">
        <v>43</v>
      </c>
      <c r="C79" s="14" t="s">
        <v>63</v>
      </c>
      <c r="D79" s="15">
        <f t="shared" si="4"/>
        <v>0</v>
      </c>
      <c r="E79" s="15">
        <f t="shared" si="3"/>
        <v>0</v>
      </c>
      <c r="F79" s="15"/>
      <c r="G79" s="15"/>
      <c r="H79" s="15">
        <f t="shared" si="5"/>
        <v>0</v>
      </c>
      <c r="I79" s="15"/>
      <c r="J79" s="16"/>
      <c r="K79" s="16"/>
      <c r="L79" s="16"/>
      <c r="M79" s="16"/>
      <c r="N79" s="16"/>
      <c r="O79" s="16"/>
      <c r="P79" s="17"/>
    </row>
    <row r="80" spans="1:16" s="8" customFormat="1" ht="12" x14ac:dyDescent="0.2">
      <c r="A80" s="20" t="s">
        <v>64</v>
      </c>
      <c r="B80" s="19" t="s">
        <v>43</v>
      </c>
      <c r="C80" s="26" t="s">
        <v>65</v>
      </c>
      <c r="D80" s="15">
        <f t="shared" si="4"/>
        <v>0</v>
      </c>
      <c r="E80" s="15">
        <f t="shared" si="3"/>
        <v>0</v>
      </c>
      <c r="F80" s="15"/>
      <c r="G80" s="15"/>
      <c r="H80" s="15">
        <f t="shared" si="5"/>
        <v>0</v>
      </c>
      <c r="I80" s="15"/>
      <c r="J80" s="16"/>
      <c r="K80" s="16"/>
      <c r="L80" s="16"/>
      <c r="M80" s="16"/>
      <c r="N80" s="16"/>
      <c r="O80" s="16"/>
      <c r="P80" s="17"/>
    </row>
    <row r="81" spans="1:16" s="8" customFormat="1" ht="12" x14ac:dyDescent="0.2">
      <c r="A81" s="29" t="s">
        <v>66</v>
      </c>
      <c r="B81" s="19" t="s">
        <v>43</v>
      </c>
      <c r="C81" s="26" t="s">
        <v>67</v>
      </c>
      <c r="D81" s="15">
        <f t="shared" si="4"/>
        <v>1042.5830000000001</v>
      </c>
      <c r="E81" s="15">
        <f t="shared" si="3"/>
        <v>1042.5830000000001</v>
      </c>
      <c r="F81" s="15">
        <f>F82+F83+F84</f>
        <v>1042.5830000000001</v>
      </c>
      <c r="G81" s="15"/>
      <c r="H81" s="15">
        <f t="shared" si="5"/>
        <v>1042.5830000000001</v>
      </c>
      <c r="I81" s="15"/>
      <c r="J81" s="16"/>
      <c r="K81" s="16"/>
      <c r="L81" s="16"/>
      <c r="M81" s="16"/>
      <c r="N81" s="16"/>
      <c r="O81" s="16"/>
      <c r="P81" s="17"/>
    </row>
    <row r="82" spans="1:16" s="8" customFormat="1" ht="12" x14ac:dyDescent="0.2">
      <c r="A82" s="22" t="s">
        <v>68</v>
      </c>
      <c r="B82" s="19" t="s">
        <v>43</v>
      </c>
      <c r="C82" s="23"/>
      <c r="D82" s="15">
        <f t="shared" si="4"/>
        <v>1042.5830000000001</v>
      </c>
      <c r="E82" s="15">
        <f t="shared" si="3"/>
        <v>1042.5830000000001</v>
      </c>
      <c r="F82" s="15">
        <v>1042.5830000000001</v>
      </c>
      <c r="G82" s="15"/>
      <c r="H82" s="15">
        <f t="shared" si="5"/>
        <v>1042.5830000000001</v>
      </c>
      <c r="I82" s="15"/>
      <c r="J82" s="16"/>
      <c r="K82" s="16"/>
      <c r="L82" s="16"/>
      <c r="M82" s="16"/>
      <c r="N82" s="16"/>
      <c r="O82" s="16"/>
      <c r="P82" s="17"/>
    </row>
    <row r="83" spans="1:16" s="8" customFormat="1" ht="12" x14ac:dyDescent="0.2">
      <c r="A83" s="24" t="s">
        <v>69</v>
      </c>
      <c r="B83" s="13" t="s">
        <v>43</v>
      </c>
      <c r="C83" s="23"/>
      <c r="D83" s="15">
        <f t="shared" si="4"/>
        <v>0</v>
      </c>
      <c r="E83" s="15">
        <f t="shared" si="3"/>
        <v>0</v>
      </c>
      <c r="F83" s="15"/>
      <c r="G83" s="15"/>
      <c r="H83" s="15">
        <f t="shared" si="5"/>
        <v>0</v>
      </c>
      <c r="I83" s="15"/>
      <c r="J83" s="16"/>
      <c r="K83" s="16"/>
      <c r="L83" s="16"/>
      <c r="M83" s="16"/>
      <c r="N83" s="16"/>
      <c r="O83" s="16"/>
      <c r="P83" s="17"/>
    </row>
    <row r="84" spans="1:16" s="8" customFormat="1" ht="12" x14ac:dyDescent="0.2">
      <c r="A84" s="24" t="s">
        <v>70</v>
      </c>
      <c r="B84" s="13" t="s">
        <v>43</v>
      </c>
      <c r="C84" s="23"/>
      <c r="D84" s="15">
        <f t="shared" si="4"/>
        <v>0</v>
      </c>
      <c r="E84" s="15">
        <f t="shared" si="3"/>
        <v>0</v>
      </c>
      <c r="F84" s="15"/>
      <c r="G84" s="15"/>
      <c r="H84" s="15">
        <f t="shared" si="5"/>
        <v>0</v>
      </c>
      <c r="I84" s="15"/>
      <c r="J84" s="16"/>
      <c r="K84" s="16"/>
      <c r="L84" s="16"/>
      <c r="M84" s="16"/>
      <c r="N84" s="16"/>
      <c r="O84" s="16"/>
      <c r="P84" s="17"/>
    </row>
    <row r="85" spans="1:16" s="8" customFormat="1" ht="24" x14ac:dyDescent="0.2">
      <c r="A85" s="30" t="s">
        <v>71</v>
      </c>
      <c r="B85" s="14" t="s">
        <v>72</v>
      </c>
      <c r="C85" s="14" t="s">
        <v>73</v>
      </c>
      <c r="D85" s="15">
        <f t="shared" si="4"/>
        <v>8</v>
      </c>
      <c r="E85" s="15">
        <f t="shared" si="3"/>
        <v>8</v>
      </c>
      <c r="F85" s="15">
        <f>F86+F87+F88</f>
        <v>8</v>
      </c>
      <c r="G85" s="15"/>
      <c r="H85" s="15">
        <f t="shared" si="5"/>
        <v>8</v>
      </c>
      <c r="I85" s="15"/>
      <c r="J85" s="16"/>
      <c r="K85" s="16"/>
      <c r="L85" s="16"/>
      <c r="M85" s="16"/>
      <c r="N85" s="16"/>
      <c r="O85" s="16"/>
      <c r="P85" s="17"/>
    </row>
    <row r="86" spans="1:16" s="8" customFormat="1" ht="12" x14ac:dyDescent="0.2">
      <c r="A86" s="22" t="s">
        <v>68</v>
      </c>
      <c r="B86" s="14" t="s">
        <v>72</v>
      </c>
      <c r="C86" s="23"/>
      <c r="D86" s="15">
        <f t="shared" si="4"/>
        <v>8</v>
      </c>
      <c r="E86" s="15">
        <f t="shared" si="3"/>
        <v>8</v>
      </c>
      <c r="F86" s="15">
        <v>8</v>
      </c>
      <c r="G86" s="15"/>
      <c r="H86" s="15">
        <f t="shared" si="5"/>
        <v>8</v>
      </c>
      <c r="I86" s="15"/>
      <c r="J86" s="16"/>
      <c r="K86" s="16"/>
      <c r="L86" s="16"/>
      <c r="M86" s="16"/>
      <c r="N86" s="16"/>
      <c r="O86" s="16"/>
      <c r="P86" s="17"/>
    </row>
    <row r="87" spans="1:16" s="8" customFormat="1" ht="12" x14ac:dyDescent="0.2">
      <c r="A87" s="24" t="s">
        <v>69</v>
      </c>
      <c r="B87" s="14" t="s">
        <v>72</v>
      </c>
      <c r="C87" s="23"/>
      <c r="D87" s="15">
        <f t="shared" si="4"/>
        <v>0</v>
      </c>
      <c r="E87" s="15">
        <f t="shared" si="3"/>
        <v>0</v>
      </c>
      <c r="F87" s="15"/>
      <c r="G87" s="15"/>
      <c r="H87" s="15">
        <f t="shared" si="5"/>
        <v>0</v>
      </c>
      <c r="I87" s="15"/>
      <c r="J87" s="16"/>
      <c r="K87" s="16"/>
      <c r="L87" s="16"/>
      <c r="M87" s="16"/>
      <c r="N87" s="16"/>
      <c r="O87" s="16"/>
      <c r="P87" s="17"/>
    </row>
    <row r="88" spans="1:16" s="8" customFormat="1" ht="12" x14ac:dyDescent="0.2">
      <c r="A88" s="24" t="s">
        <v>70</v>
      </c>
      <c r="B88" s="14" t="s">
        <v>72</v>
      </c>
      <c r="C88" s="23"/>
      <c r="D88" s="15">
        <f t="shared" si="4"/>
        <v>0</v>
      </c>
      <c r="E88" s="15">
        <f t="shared" si="3"/>
        <v>0</v>
      </c>
      <c r="F88" s="15"/>
      <c r="G88" s="15"/>
      <c r="H88" s="15">
        <f t="shared" si="5"/>
        <v>0</v>
      </c>
      <c r="I88" s="15"/>
      <c r="J88" s="16"/>
      <c r="K88" s="16"/>
      <c r="L88" s="16"/>
      <c r="M88" s="16"/>
      <c r="N88" s="16"/>
      <c r="O88" s="16"/>
      <c r="P88" s="17"/>
    </row>
    <row r="89" spans="1:16" s="8" customFormat="1" ht="60" x14ac:dyDescent="0.2">
      <c r="A89" s="18" t="s">
        <v>74</v>
      </c>
      <c r="B89" s="13" t="s">
        <v>43</v>
      </c>
      <c r="C89" s="14" t="s">
        <v>75</v>
      </c>
      <c r="D89" s="15">
        <f t="shared" si="4"/>
        <v>316.94531999999998</v>
      </c>
      <c r="E89" s="15">
        <f t="shared" si="3"/>
        <v>316.94531999999998</v>
      </c>
      <c r="F89" s="15">
        <f>312.775+4.17032</f>
        <v>316.94531999999998</v>
      </c>
      <c r="G89" s="15"/>
      <c r="H89" s="15">
        <f t="shared" si="5"/>
        <v>316.94531999999998</v>
      </c>
      <c r="I89" s="15"/>
      <c r="J89" s="16"/>
      <c r="K89" s="16"/>
      <c r="L89" s="16"/>
      <c r="M89" s="16"/>
      <c r="N89" s="16"/>
      <c r="O89" s="16"/>
      <c r="P89" s="17"/>
    </row>
    <row r="90" spans="1:16" s="8" customFormat="1" ht="12" x14ac:dyDescent="0.2">
      <c r="A90" s="29" t="s">
        <v>76</v>
      </c>
      <c r="B90" s="19" t="s">
        <v>43</v>
      </c>
      <c r="C90" s="26" t="s">
        <v>77</v>
      </c>
      <c r="D90" s="15">
        <f t="shared" si="4"/>
        <v>0</v>
      </c>
      <c r="E90" s="15">
        <f t="shared" si="3"/>
        <v>0</v>
      </c>
      <c r="F90" s="15"/>
      <c r="G90" s="15"/>
      <c r="H90" s="15">
        <f t="shared" si="5"/>
        <v>0</v>
      </c>
      <c r="I90" s="15"/>
      <c r="J90" s="16"/>
      <c r="K90" s="16"/>
      <c r="L90" s="16"/>
      <c r="M90" s="16"/>
      <c r="N90" s="16"/>
      <c r="O90" s="16"/>
      <c r="P90" s="17"/>
    </row>
    <row r="91" spans="1:16" s="8" customFormat="1" ht="12" x14ac:dyDescent="0.2">
      <c r="A91" s="18" t="s">
        <v>78</v>
      </c>
      <c r="B91" s="19" t="s">
        <v>43</v>
      </c>
      <c r="C91" s="14" t="s">
        <v>79</v>
      </c>
      <c r="D91" s="15">
        <f t="shared" si="4"/>
        <v>656.99099999999999</v>
      </c>
      <c r="E91" s="15">
        <f t="shared" si="3"/>
        <v>656.99099999999999</v>
      </c>
      <c r="F91" s="15">
        <f>F92+F93</f>
        <v>656.99099999999999</v>
      </c>
      <c r="G91" s="15"/>
      <c r="H91" s="15">
        <f t="shared" si="5"/>
        <v>656.99099999999999</v>
      </c>
      <c r="I91" s="15"/>
      <c r="J91" s="16"/>
      <c r="K91" s="16"/>
      <c r="L91" s="16"/>
      <c r="M91" s="16"/>
      <c r="N91" s="16"/>
      <c r="O91" s="16"/>
      <c r="P91" s="17"/>
    </row>
    <row r="92" spans="1:16" s="8" customFormat="1" ht="12" x14ac:dyDescent="0.2">
      <c r="A92" s="31" t="s">
        <v>80</v>
      </c>
      <c r="B92" s="19" t="s">
        <v>43</v>
      </c>
      <c r="C92" s="26" t="s">
        <v>81</v>
      </c>
      <c r="D92" s="15">
        <f t="shared" si="4"/>
        <v>656.99099999999999</v>
      </c>
      <c r="E92" s="15">
        <f t="shared" si="3"/>
        <v>656.99099999999999</v>
      </c>
      <c r="F92" s="15">
        <v>656.99099999999999</v>
      </c>
      <c r="G92" s="15"/>
      <c r="H92" s="15">
        <f t="shared" si="5"/>
        <v>656.99099999999999</v>
      </c>
      <c r="I92" s="15"/>
      <c r="J92" s="16"/>
      <c r="K92" s="16"/>
      <c r="L92" s="16"/>
      <c r="M92" s="16"/>
      <c r="N92" s="16"/>
      <c r="O92" s="16"/>
      <c r="P92" s="17"/>
    </row>
    <row r="93" spans="1:16" s="8" customFormat="1" ht="12" x14ac:dyDescent="0.2">
      <c r="A93" s="32" t="s">
        <v>82</v>
      </c>
      <c r="B93" s="13" t="s">
        <v>43</v>
      </c>
      <c r="C93" s="14" t="s">
        <v>83</v>
      </c>
      <c r="D93" s="15">
        <f t="shared" si="4"/>
        <v>0</v>
      </c>
      <c r="E93" s="15">
        <f t="shared" si="3"/>
        <v>0</v>
      </c>
      <c r="F93" s="25"/>
      <c r="G93" s="25"/>
      <c r="H93" s="15">
        <f t="shared" si="5"/>
        <v>0</v>
      </c>
      <c r="I93" s="25"/>
      <c r="J93" s="16"/>
      <c r="K93" s="16"/>
      <c r="L93" s="16"/>
      <c r="M93" s="16"/>
      <c r="N93" s="16"/>
      <c r="O93" s="16"/>
      <c r="P93" s="17"/>
    </row>
    <row r="94" spans="1:16" s="8" customFormat="1" ht="24" x14ac:dyDescent="0.2">
      <c r="A94" s="18" t="s">
        <v>84</v>
      </c>
      <c r="B94" s="19" t="s">
        <v>43</v>
      </c>
      <c r="C94" s="14" t="s">
        <v>85</v>
      </c>
      <c r="D94" s="15">
        <f t="shared" si="4"/>
        <v>0</v>
      </c>
      <c r="E94" s="15">
        <f t="shared" si="3"/>
        <v>0</v>
      </c>
      <c r="F94" s="15"/>
      <c r="G94" s="15"/>
      <c r="H94" s="15">
        <f t="shared" si="5"/>
        <v>0</v>
      </c>
      <c r="I94" s="15"/>
      <c r="J94" s="16"/>
      <c r="K94" s="16"/>
      <c r="L94" s="16"/>
      <c r="M94" s="16"/>
      <c r="N94" s="16"/>
      <c r="O94" s="16"/>
      <c r="P94" s="17"/>
    </row>
    <row r="95" spans="1:16" s="8" customFormat="1" ht="24" x14ac:dyDescent="0.2">
      <c r="A95" s="18" t="s">
        <v>86</v>
      </c>
      <c r="B95" s="13" t="s">
        <v>43</v>
      </c>
      <c r="C95" s="14" t="s">
        <v>87</v>
      </c>
      <c r="D95" s="15">
        <f t="shared" si="4"/>
        <v>26</v>
      </c>
      <c r="E95" s="15">
        <f t="shared" si="3"/>
        <v>26</v>
      </c>
      <c r="F95" s="15">
        <v>26</v>
      </c>
      <c r="G95" s="25"/>
      <c r="H95" s="15">
        <f t="shared" si="5"/>
        <v>26</v>
      </c>
      <c r="I95" s="25"/>
      <c r="J95" s="16"/>
      <c r="K95" s="16"/>
      <c r="L95" s="16"/>
      <c r="M95" s="16"/>
      <c r="N95" s="16"/>
      <c r="O95" s="16"/>
      <c r="P95" s="17"/>
    </row>
    <row r="96" spans="1:16" s="8" customFormat="1" ht="12" x14ac:dyDescent="0.2">
      <c r="A96" s="29" t="s">
        <v>88</v>
      </c>
      <c r="B96" s="19" t="s">
        <v>43</v>
      </c>
      <c r="C96" s="26" t="s">
        <v>89</v>
      </c>
      <c r="D96" s="15">
        <f t="shared" si="4"/>
        <v>80</v>
      </c>
      <c r="E96" s="15">
        <f>H96+I96</f>
        <v>80</v>
      </c>
      <c r="F96" s="15">
        <v>80</v>
      </c>
      <c r="G96" s="15"/>
      <c r="H96" s="15">
        <f t="shared" si="5"/>
        <v>80</v>
      </c>
      <c r="I96" s="15"/>
      <c r="J96" s="16"/>
      <c r="K96" s="16"/>
      <c r="L96" s="16"/>
      <c r="M96" s="16"/>
      <c r="N96" s="16"/>
      <c r="O96" s="16"/>
      <c r="P96" s="17"/>
    </row>
    <row r="97" spans="1:16" s="8" customFormat="1" ht="24" x14ac:dyDescent="0.2">
      <c r="A97" s="12" t="s">
        <v>90</v>
      </c>
      <c r="B97" s="13" t="s">
        <v>43</v>
      </c>
      <c r="C97" s="14" t="s">
        <v>91</v>
      </c>
      <c r="D97" s="15"/>
      <c r="E97" s="15"/>
      <c r="F97" s="15"/>
      <c r="G97" s="15"/>
      <c r="H97" s="15"/>
      <c r="I97" s="15"/>
      <c r="J97" s="16"/>
      <c r="K97" s="16"/>
      <c r="L97" s="16"/>
      <c r="M97" s="16"/>
      <c r="N97" s="16"/>
      <c r="O97" s="16"/>
      <c r="P97" s="17"/>
    </row>
    <row r="98" spans="1:16" s="8" customFormat="1" ht="12" x14ac:dyDescent="0.2">
      <c r="A98" s="33" t="s">
        <v>92</v>
      </c>
      <c r="B98" s="23"/>
      <c r="C98" s="36" t="s">
        <v>93</v>
      </c>
      <c r="D98" s="25"/>
      <c r="E98" s="25"/>
      <c r="F98" s="25"/>
      <c r="G98" s="25"/>
      <c r="H98" s="25"/>
      <c r="I98" s="25"/>
      <c r="J98" s="16"/>
      <c r="K98" s="16"/>
      <c r="L98" s="16"/>
      <c r="M98" s="16"/>
      <c r="N98" s="16"/>
      <c r="O98" s="16"/>
      <c r="P98" s="17"/>
    </row>
    <row r="99" spans="1:16" s="8" customFormat="1" ht="12" x14ac:dyDescent="0.2">
      <c r="A99" s="34" t="s">
        <v>94</v>
      </c>
      <c r="B99" s="23" t="s">
        <v>43</v>
      </c>
      <c r="C99" s="36" t="s">
        <v>95</v>
      </c>
      <c r="D99" s="35"/>
      <c r="E99" s="25"/>
      <c r="F99" s="25"/>
      <c r="G99" s="35"/>
      <c r="H99" s="25"/>
      <c r="I99" s="35"/>
      <c r="J99" s="16"/>
      <c r="K99" s="16"/>
      <c r="L99" s="16"/>
      <c r="M99" s="16"/>
      <c r="N99" s="16"/>
      <c r="O99" s="16"/>
      <c r="P99" s="17"/>
    </row>
    <row r="100" spans="1:16" s="40" customFormat="1" x14ac:dyDescent="0.2">
      <c r="A100" s="38" t="s">
        <v>96</v>
      </c>
      <c r="B100" s="23" t="s">
        <v>43</v>
      </c>
      <c r="C100" s="36" t="s">
        <v>97</v>
      </c>
      <c r="D100" s="35"/>
      <c r="E100" s="35"/>
      <c r="F100" s="35"/>
      <c r="G100" s="35"/>
      <c r="H100" s="35"/>
      <c r="I100" s="35"/>
      <c r="J100" s="16"/>
      <c r="K100" s="16"/>
      <c r="L100" s="16"/>
      <c r="M100" s="16"/>
      <c r="N100" s="16"/>
      <c r="O100" s="16"/>
      <c r="P100" s="39"/>
    </row>
    <row r="101" spans="1:16" s="40" customFormat="1" x14ac:dyDescent="0.2">
      <c r="A101" s="41" t="s">
        <v>98</v>
      </c>
      <c r="B101" s="23" t="s">
        <v>43</v>
      </c>
      <c r="C101" s="36" t="s">
        <v>100</v>
      </c>
      <c r="D101" s="35"/>
      <c r="E101" s="35"/>
      <c r="F101" s="35"/>
      <c r="G101" s="35"/>
      <c r="H101" s="35"/>
      <c r="I101" s="35"/>
      <c r="J101" s="16"/>
      <c r="K101" s="16"/>
      <c r="L101" s="16"/>
      <c r="M101" s="16"/>
      <c r="N101" s="16"/>
      <c r="O101" s="16"/>
      <c r="P101" s="39"/>
    </row>
    <row r="102" spans="1:16" s="40" customFormat="1" x14ac:dyDescent="0.2">
      <c r="A102" s="41" t="s">
        <v>101</v>
      </c>
      <c r="B102" s="23" t="s">
        <v>43</v>
      </c>
      <c r="C102" s="36" t="s">
        <v>102</v>
      </c>
      <c r="D102" s="35"/>
      <c r="E102" s="35"/>
      <c r="F102" s="35"/>
      <c r="G102" s="35"/>
      <c r="H102" s="35"/>
      <c r="I102" s="35"/>
      <c r="J102" s="16"/>
      <c r="K102" s="16"/>
      <c r="L102" s="16"/>
      <c r="M102" s="16"/>
      <c r="N102" s="16"/>
      <c r="O102" s="16"/>
      <c r="P102" s="39"/>
    </row>
    <row r="103" spans="1:16" s="40" customFormat="1" x14ac:dyDescent="0.2">
      <c r="A103" s="42" t="s">
        <v>103</v>
      </c>
      <c r="B103" s="23" t="s">
        <v>43</v>
      </c>
      <c r="C103" s="36" t="s">
        <v>104</v>
      </c>
      <c r="D103" s="43"/>
      <c r="E103" s="43"/>
      <c r="F103" s="43"/>
      <c r="G103" s="43"/>
      <c r="H103" s="43"/>
      <c r="I103" s="43"/>
      <c r="J103" s="16"/>
      <c r="K103" s="16"/>
      <c r="L103" s="16"/>
      <c r="M103" s="16"/>
      <c r="N103" s="16"/>
      <c r="O103" s="16"/>
      <c r="P103" s="39"/>
    </row>
    <row r="104" spans="1:16" s="40" customFormat="1" x14ac:dyDescent="0.2">
      <c r="A104" s="91" t="s">
        <v>105</v>
      </c>
      <c r="B104" s="23"/>
      <c r="C104" s="36"/>
      <c r="D104" s="44"/>
      <c r="E104" s="44"/>
      <c r="F104" s="44"/>
      <c r="G104" s="44"/>
      <c r="H104" s="44"/>
      <c r="I104" s="44"/>
      <c r="J104" s="16"/>
      <c r="K104" s="16"/>
      <c r="L104" s="16"/>
      <c r="M104" s="16"/>
      <c r="N104" s="16"/>
      <c r="O104" s="16"/>
      <c r="P104" s="39"/>
    </row>
    <row r="105" spans="1:16" s="40" customFormat="1" x14ac:dyDescent="0.2">
      <c r="A105" s="42" t="s">
        <v>106</v>
      </c>
      <c r="B105" s="23" t="s">
        <v>43</v>
      </c>
      <c r="C105" s="36" t="s">
        <v>107</v>
      </c>
      <c r="D105" s="45"/>
      <c r="E105" s="45"/>
      <c r="F105" s="45"/>
      <c r="G105" s="45"/>
      <c r="H105" s="45"/>
      <c r="I105" s="45"/>
      <c r="J105" s="16"/>
      <c r="K105" s="16"/>
      <c r="L105" s="16"/>
      <c r="M105" s="16"/>
      <c r="N105" s="16"/>
      <c r="O105" s="16"/>
      <c r="P105" s="39"/>
    </row>
    <row r="106" spans="1:16" s="40" customFormat="1" x14ac:dyDescent="0.2">
      <c r="A106" s="42" t="s">
        <v>108</v>
      </c>
      <c r="B106" s="23" t="s">
        <v>43</v>
      </c>
      <c r="C106" s="36" t="s">
        <v>109</v>
      </c>
      <c r="D106" s="45">
        <f>E106</f>
        <v>2360.1373199999998</v>
      </c>
      <c r="E106" s="45">
        <f>F106+G106+I106</f>
        <v>2360.1373199999998</v>
      </c>
      <c r="F106" s="45">
        <f>F67</f>
        <v>2360.1373199999998</v>
      </c>
      <c r="G106" s="45">
        <v>0</v>
      </c>
      <c r="H106" s="45">
        <f>SUM(F106:G106)</f>
        <v>2360.1373199999998</v>
      </c>
      <c r="I106" s="45"/>
      <c r="J106" s="16"/>
      <c r="K106" s="16"/>
      <c r="L106" s="16"/>
      <c r="M106" s="16"/>
      <c r="N106" s="16"/>
      <c r="O106" s="16"/>
      <c r="P106" s="39"/>
    </row>
    <row r="107" spans="1:16" s="40" customFormat="1" ht="51" x14ac:dyDescent="0.2">
      <c r="A107" s="46" t="s">
        <v>110</v>
      </c>
      <c r="B107" s="23" t="s">
        <v>43</v>
      </c>
      <c r="C107" s="36" t="s">
        <v>111</v>
      </c>
      <c r="D107" s="45"/>
      <c r="E107" s="45"/>
      <c r="F107" s="45"/>
      <c r="G107" s="45"/>
      <c r="H107" s="45"/>
      <c r="I107" s="45"/>
      <c r="J107" s="16"/>
      <c r="K107" s="16"/>
      <c r="L107" s="16"/>
      <c r="M107" s="16"/>
      <c r="N107" s="16"/>
      <c r="O107" s="16"/>
      <c r="P107" s="39"/>
    </row>
    <row r="108" spans="1:16" s="40" customFormat="1" ht="25.5" x14ac:dyDescent="0.2">
      <c r="A108" s="47" t="s">
        <v>112</v>
      </c>
      <c r="B108" s="23" t="s">
        <v>43</v>
      </c>
      <c r="C108" s="36" t="s">
        <v>113</v>
      </c>
      <c r="D108" s="49"/>
      <c r="E108" s="49"/>
      <c r="F108" s="49"/>
      <c r="G108" s="49"/>
      <c r="H108" s="49"/>
      <c r="I108" s="49"/>
      <c r="J108" s="16"/>
      <c r="K108" s="16"/>
      <c r="L108" s="16"/>
      <c r="M108" s="16"/>
      <c r="N108" s="16"/>
      <c r="O108" s="16"/>
      <c r="P108" s="39"/>
    </row>
    <row r="109" spans="1:16" s="40" customFormat="1" x14ac:dyDescent="0.2">
      <c r="A109" s="50" t="s">
        <v>114</v>
      </c>
      <c r="B109" s="23" t="s">
        <v>43</v>
      </c>
      <c r="C109" s="36"/>
      <c r="D109" s="49"/>
      <c r="E109" s="49"/>
      <c r="F109" s="49"/>
      <c r="G109" s="52"/>
      <c r="H109" s="49"/>
      <c r="I109" s="49"/>
      <c r="J109" s="16"/>
      <c r="K109" s="16"/>
      <c r="L109" s="16"/>
      <c r="M109" s="16"/>
      <c r="N109" s="16"/>
      <c r="O109" s="16"/>
      <c r="P109" s="39"/>
    </row>
    <row r="110" spans="1:16" s="40" customFormat="1" x14ac:dyDescent="0.2">
      <c r="A110" s="53" t="s">
        <v>115</v>
      </c>
      <c r="B110" s="23" t="s">
        <v>43</v>
      </c>
      <c r="C110" s="36"/>
      <c r="D110" s="45"/>
      <c r="E110" s="45"/>
      <c r="F110" s="45"/>
      <c r="G110" s="54"/>
      <c r="H110" s="45"/>
      <c r="I110" s="45"/>
      <c r="J110" s="16"/>
      <c r="K110" s="16"/>
      <c r="L110" s="16"/>
      <c r="M110" s="16"/>
      <c r="N110" s="16"/>
      <c r="O110" s="16"/>
      <c r="P110" s="39"/>
    </row>
    <row r="111" spans="1:16" s="40" customFormat="1" ht="25.5" x14ac:dyDescent="0.2">
      <c r="A111" s="53" t="s">
        <v>116</v>
      </c>
      <c r="B111" s="23" t="s">
        <v>43</v>
      </c>
      <c r="C111" s="36"/>
      <c r="D111" s="45"/>
      <c r="E111" s="45"/>
      <c r="F111" s="45"/>
      <c r="G111" s="45"/>
      <c r="H111" s="45"/>
      <c r="I111" s="45"/>
      <c r="J111" s="16"/>
      <c r="K111" s="16"/>
      <c r="L111" s="16"/>
      <c r="M111" s="16"/>
      <c r="N111" s="16"/>
      <c r="O111" s="16"/>
      <c r="P111" s="39"/>
    </row>
    <row r="112" spans="1:16" s="40" customFormat="1" x14ac:dyDescent="0.2">
      <c r="A112" s="42" t="s">
        <v>117</v>
      </c>
      <c r="B112" s="23" t="s">
        <v>43</v>
      </c>
      <c r="C112" s="36"/>
      <c r="D112" s="45"/>
      <c r="E112" s="45"/>
      <c r="F112" s="45"/>
      <c r="G112" s="45"/>
      <c r="H112" s="45"/>
      <c r="I112" s="45"/>
      <c r="J112" s="16"/>
      <c r="K112" s="16"/>
      <c r="L112" s="16"/>
      <c r="M112" s="16"/>
      <c r="N112" s="16"/>
      <c r="O112" s="16"/>
      <c r="P112" s="39"/>
    </row>
    <row r="113" spans="1:16" s="40" customFormat="1" ht="38.25" x14ac:dyDescent="0.2">
      <c r="A113" s="46" t="s">
        <v>118</v>
      </c>
      <c r="B113" s="23" t="s">
        <v>43</v>
      </c>
      <c r="C113" s="36" t="s">
        <v>119</v>
      </c>
      <c r="D113" s="45"/>
      <c r="E113" s="45"/>
      <c r="F113" s="45"/>
      <c r="G113" s="45"/>
      <c r="H113" s="45"/>
      <c r="I113" s="45"/>
      <c r="J113" s="16"/>
      <c r="K113" s="16"/>
      <c r="L113" s="16"/>
      <c r="M113" s="16"/>
      <c r="N113" s="16"/>
      <c r="O113" s="16"/>
      <c r="P113" s="39"/>
    </row>
    <row r="115" spans="1:16" x14ac:dyDescent="0.2">
      <c r="A115" s="1" t="s">
        <v>120</v>
      </c>
    </row>
    <row r="116" spans="1:16" x14ac:dyDescent="0.2">
      <c r="A116" s="1" t="s">
        <v>121</v>
      </c>
    </row>
    <row r="117" spans="1:16" x14ac:dyDescent="0.2">
      <c r="A117" s="1" t="s">
        <v>122</v>
      </c>
    </row>
    <row r="118" spans="1:16" ht="4.5" customHeight="1" x14ac:dyDescent="0.2"/>
    <row r="119" spans="1:16" s="87" customFormat="1" ht="9.75" x14ac:dyDescent="0.15">
      <c r="A119" s="86" t="s">
        <v>193</v>
      </c>
    </row>
    <row r="121" spans="1:16" x14ac:dyDescent="0.2">
      <c r="P121" s="95" t="s">
        <v>242</v>
      </c>
    </row>
    <row r="123" spans="1:16" s="3" customFormat="1" ht="14.25" x14ac:dyDescent="0.2">
      <c r="A123" s="2" t="s">
        <v>123</v>
      </c>
    </row>
    <row r="125" spans="1:16" s="40" customFormat="1" x14ac:dyDescent="0.2">
      <c r="A125" s="222" t="s">
        <v>124</v>
      </c>
      <c r="B125" s="224" t="s">
        <v>125</v>
      </c>
      <c r="C125" s="226" t="s">
        <v>126</v>
      </c>
      <c r="D125" s="228" t="s">
        <v>127</v>
      </c>
      <c r="E125" s="230" t="s">
        <v>128</v>
      </c>
      <c r="F125" s="231" t="s">
        <v>129</v>
      </c>
      <c r="G125" s="231"/>
      <c r="H125" s="231"/>
      <c r="I125" s="231"/>
      <c r="J125" s="232" t="s">
        <v>130</v>
      </c>
      <c r="K125" s="230" t="s">
        <v>131</v>
      </c>
      <c r="L125" s="231" t="s">
        <v>132</v>
      </c>
      <c r="M125" s="231"/>
      <c r="N125" s="231"/>
      <c r="O125" s="231"/>
      <c r="P125" s="233" t="s">
        <v>133</v>
      </c>
    </row>
    <row r="126" spans="1:16" s="40" customFormat="1" ht="38.25" x14ac:dyDescent="0.2">
      <c r="A126" s="223"/>
      <c r="B126" s="225"/>
      <c r="C126" s="227"/>
      <c r="D126" s="229"/>
      <c r="E126" s="230"/>
      <c r="F126" s="56" t="s">
        <v>134</v>
      </c>
      <c r="G126" s="56" t="s">
        <v>135</v>
      </c>
      <c r="H126" s="56" t="s">
        <v>136</v>
      </c>
      <c r="I126" s="57" t="s">
        <v>137</v>
      </c>
      <c r="J126" s="232"/>
      <c r="K126" s="230"/>
      <c r="L126" s="56" t="s">
        <v>134</v>
      </c>
      <c r="M126" s="56" t="s">
        <v>138</v>
      </c>
      <c r="N126" s="58" t="s">
        <v>139</v>
      </c>
      <c r="O126" s="57" t="s">
        <v>137</v>
      </c>
      <c r="P126" s="233"/>
    </row>
    <row r="127" spans="1:16" s="90" customFormat="1" ht="9.75" x14ac:dyDescent="0.2">
      <c r="A127" s="88" t="s">
        <v>194</v>
      </c>
      <c r="B127" s="88" t="s">
        <v>195</v>
      </c>
      <c r="C127" s="88" t="s">
        <v>196</v>
      </c>
      <c r="D127" s="88" t="s">
        <v>197</v>
      </c>
      <c r="E127" s="88" t="s">
        <v>198</v>
      </c>
      <c r="F127" s="88" t="s">
        <v>199</v>
      </c>
      <c r="G127" s="88" t="s">
        <v>200</v>
      </c>
      <c r="H127" s="89" t="s">
        <v>201</v>
      </c>
      <c r="I127" s="88" t="s">
        <v>202</v>
      </c>
      <c r="J127" s="88" t="s">
        <v>203</v>
      </c>
      <c r="K127" s="88" t="s">
        <v>204</v>
      </c>
      <c r="L127" s="88" t="s">
        <v>205</v>
      </c>
      <c r="M127" s="88" t="s">
        <v>206</v>
      </c>
      <c r="N127" s="89" t="s">
        <v>207</v>
      </c>
      <c r="O127" s="88" t="s">
        <v>208</v>
      </c>
      <c r="P127" s="88" t="s">
        <v>209</v>
      </c>
    </row>
    <row r="128" spans="1:16" s="40" customFormat="1" x14ac:dyDescent="0.2">
      <c r="A128" s="51" t="s">
        <v>140</v>
      </c>
      <c r="B128" s="51" t="s">
        <v>99</v>
      </c>
      <c r="C128" s="60" t="s">
        <v>141</v>
      </c>
      <c r="D128" s="61">
        <f>E128</f>
        <v>0</v>
      </c>
      <c r="E128" s="61">
        <f>H128+I128</f>
        <v>0</v>
      </c>
      <c r="F128" s="61"/>
      <c r="G128" s="61"/>
      <c r="H128" s="61">
        <f>G128+F128</f>
        <v>0</v>
      </c>
      <c r="I128" s="61"/>
      <c r="J128" s="61">
        <f>K128</f>
        <v>9</v>
      </c>
      <c r="K128" s="61">
        <f>N128+O128</f>
        <v>9</v>
      </c>
      <c r="L128" s="61">
        <f>L129</f>
        <v>9</v>
      </c>
      <c r="M128" s="61"/>
      <c r="N128" s="61">
        <f>M128+L128</f>
        <v>9</v>
      </c>
      <c r="O128" s="61"/>
      <c r="P128" s="39"/>
    </row>
    <row r="129" spans="1:16" s="40" customFormat="1" x14ac:dyDescent="0.2">
      <c r="A129" s="60" t="s">
        <v>142</v>
      </c>
      <c r="B129" s="51" t="s">
        <v>99</v>
      </c>
      <c r="C129" s="62" t="s">
        <v>143</v>
      </c>
      <c r="D129" s="61">
        <f t="shared" ref="D129:D134" si="6">E129</f>
        <v>0</v>
      </c>
      <c r="E129" s="61">
        <f t="shared" ref="E129:E134" si="7">H129+I129</f>
        <v>0</v>
      </c>
      <c r="F129" s="61"/>
      <c r="G129" s="61"/>
      <c r="H129" s="61">
        <f t="shared" ref="H129:H134" si="8">G129+F129</f>
        <v>0</v>
      </c>
      <c r="I129" s="61"/>
      <c r="J129" s="61">
        <f t="shared" ref="J129:J134" si="9">K129</f>
        <v>9</v>
      </c>
      <c r="K129" s="61">
        <f t="shared" ref="K129:K134" si="10">N129+O129</f>
        <v>9</v>
      </c>
      <c r="L129" s="61">
        <v>9</v>
      </c>
      <c r="M129" s="61"/>
      <c r="N129" s="61">
        <f t="shared" ref="N129:N134" si="11">M129+L129</f>
        <v>9</v>
      </c>
      <c r="O129" s="61"/>
      <c r="P129" s="39"/>
    </row>
    <row r="130" spans="1:16" s="40" customFormat="1" ht="51" x14ac:dyDescent="0.2">
      <c r="A130" s="47" t="s">
        <v>144</v>
      </c>
      <c r="B130" s="48" t="s">
        <v>99</v>
      </c>
      <c r="C130" s="63" t="s">
        <v>145</v>
      </c>
      <c r="D130" s="61">
        <f t="shared" si="6"/>
        <v>0</v>
      </c>
      <c r="E130" s="61">
        <f t="shared" si="7"/>
        <v>0</v>
      </c>
      <c r="F130" s="61"/>
      <c r="G130" s="61"/>
      <c r="H130" s="61">
        <f t="shared" si="8"/>
        <v>0</v>
      </c>
      <c r="I130" s="61"/>
      <c r="J130" s="61">
        <f t="shared" si="9"/>
        <v>0</v>
      </c>
      <c r="K130" s="61">
        <f t="shared" si="10"/>
        <v>0</v>
      </c>
      <c r="L130" s="61"/>
      <c r="M130" s="61"/>
      <c r="N130" s="61">
        <f t="shared" si="11"/>
        <v>0</v>
      </c>
      <c r="O130" s="61"/>
      <c r="P130" s="39"/>
    </row>
    <row r="131" spans="1:16" s="40" customFormat="1" ht="51" x14ac:dyDescent="0.2">
      <c r="A131" s="47" t="s">
        <v>146</v>
      </c>
      <c r="B131" s="48" t="s">
        <v>99</v>
      </c>
      <c r="C131" s="63" t="s">
        <v>147</v>
      </c>
      <c r="D131" s="61">
        <f t="shared" si="6"/>
        <v>0</v>
      </c>
      <c r="E131" s="61">
        <f t="shared" si="7"/>
        <v>0</v>
      </c>
      <c r="F131" s="61"/>
      <c r="G131" s="61"/>
      <c r="H131" s="61">
        <f t="shared" si="8"/>
        <v>0</v>
      </c>
      <c r="I131" s="61"/>
      <c r="J131" s="61">
        <f t="shared" si="9"/>
        <v>0</v>
      </c>
      <c r="K131" s="61">
        <f t="shared" si="10"/>
        <v>0</v>
      </c>
      <c r="L131" s="61"/>
      <c r="M131" s="61"/>
      <c r="N131" s="61">
        <f t="shared" si="11"/>
        <v>0</v>
      </c>
      <c r="O131" s="61"/>
      <c r="P131" s="39"/>
    </row>
    <row r="132" spans="1:16" s="40" customFormat="1" x14ac:dyDescent="0.2">
      <c r="A132" s="51" t="s">
        <v>148</v>
      </c>
      <c r="B132" s="51" t="s">
        <v>99</v>
      </c>
      <c r="C132" s="64" t="s">
        <v>149</v>
      </c>
      <c r="D132" s="61">
        <f t="shared" si="6"/>
        <v>0</v>
      </c>
      <c r="E132" s="61">
        <f t="shared" si="7"/>
        <v>0</v>
      </c>
      <c r="F132" s="61"/>
      <c r="G132" s="61"/>
      <c r="H132" s="61">
        <f t="shared" si="8"/>
        <v>0</v>
      </c>
      <c r="I132" s="61"/>
      <c r="J132" s="61">
        <f t="shared" si="9"/>
        <v>0</v>
      </c>
      <c r="K132" s="61">
        <f t="shared" si="10"/>
        <v>0</v>
      </c>
      <c r="L132" s="61"/>
      <c r="M132" s="61"/>
      <c r="N132" s="61">
        <f t="shared" si="11"/>
        <v>0</v>
      </c>
      <c r="O132" s="61"/>
      <c r="P132" s="39"/>
    </row>
    <row r="133" spans="1:16" s="40" customFormat="1" x14ac:dyDescent="0.2">
      <c r="A133" s="51" t="s">
        <v>150</v>
      </c>
      <c r="B133" s="51" t="s">
        <v>99</v>
      </c>
      <c r="C133" s="64" t="s">
        <v>151</v>
      </c>
      <c r="D133" s="61">
        <f t="shared" si="6"/>
        <v>0</v>
      </c>
      <c r="E133" s="61">
        <f t="shared" si="7"/>
        <v>0</v>
      </c>
      <c r="F133" s="61"/>
      <c r="G133" s="61"/>
      <c r="H133" s="61">
        <f t="shared" si="8"/>
        <v>0</v>
      </c>
      <c r="I133" s="61"/>
      <c r="J133" s="61">
        <f t="shared" si="9"/>
        <v>0</v>
      </c>
      <c r="K133" s="61">
        <f t="shared" si="10"/>
        <v>0</v>
      </c>
      <c r="L133" s="61"/>
      <c r="M133" s="61"/>
      <c r="N133" s="61">
        <f t="shared" si="11"/>
        <v>0</v>
      </c>
      <c r="O133" s="61"/>
      <c r="P133" s="39"/>
    </row>
    <row r="134" spans="1:16" s="40" customFormat="1" x14ac:dyDescent="0.2">
      <c r="A134" s="39" t="s">
        <v>152</v>
      </c>
      <c r="B134" s="39" t="s">
        <v>99</v>
      </c>
      <c r="C134" s="65" t="s">
        <v>153</v>
      </c>
      <c r="D134" s="61">
        <f t="shared" si="6"/>
        <v>0</v>
      </c>
      <c r="E134" s="61">
        <f t="shared" si="7"/>
        <v>0</v>
      </c>
      <c r="F134" s="61"/>
      <c r="G134" s="61"/>
      <c r="H134" s="61">
        <f t="shared" si="8"/>
        <v>0</v>
      </c>
      <c r="I134" s="61"/>
      <c r="J134" s="61">
        <f t="shared" si="9"/>
        <v>0</v>
      </c>
      <c r="K134" s="61">
        <f t="shared" si="10"/>
        <v>0</v>
      </c>
      <c r="L134" s="61"/>
      <c r="M134" s="61"/>
      <c r="N134" s="61">
        <f t="shared" si="11"/>
        <v>0</v>
      </c>
      <c r="O134" s="61"/>
      <c r="P134" s="39"/>
    </row>
    <row r="136" spans="1:16" x14ac:dyDescent="0.2">
      <c r="A136" s="1" t="s">
        <v>121</v>
      </c>
    </row>
    <row r="137" spans="1:16" x14ac:dyDescent="0.2">
      <c r="A137" s="1" t="s">
        <v>122</v>
      </c>
    </row>
    <row r="139" spans="1:16" x14ac:dyDescent="0.2">
      <c r="A139" s="85" t="s">
        <v>192</v>
      </c>
      <c r="G139" s="1"/>
    </row>
  </sheetData>
  <mergeCells count="30">
    <mergeCell ref="J64:J65"/>
    <mergeCell ref="K64:K65"/>
    <mergeCell ref="L64:O64"/>
    <mergeCell ref="P64:P65"/>
    <mergeCell ref="A125:A126"/>
    <mergeCell ref="B125:B126"/>
    <mergeCell ref="C125:C126"/>
    <mergeCell ref="D125:D126"/>
    <mergeCell ref="E125:E126"/>
    <mergeCell ref="F125:I125"/>
    <mergeCell ref="J125:J126"/>
    <mergeCell ref="K125:K126"/>
    <mergeCell ref="L125:O125"/>
    <mergeCell ref="P125:P126"/>
    <mergeCell ref="I16:I17"/>
    <mergeCell ref="J16:J17"/>
    <mergeCell ref="K16:M16"/>
    <mergeCell ref="N16:N17"/>
    <mergeCell ref="A64:A65"/>
    <mergeCell ref="B64:B65"/>
    <mergeCell ref="C64:C65"/>
    <mergeCell ref="D64:D65"/>
    <mergeCell ref="E64:E65"/>
    <mergeCell ref="F64:I64"/>
    <mergeCell ref="A16:A17"/>
    <mergeCell ref="B16:B17"/>
    <mergeCell ref="C16:C17"/>
    <mergeCell ref="D16:D17"/>
    <mergeCell ref="E16:E17"/>
    <mergeCell ref="F16:H16"/>
  </mergeCells>
  <pageMargins left="0" right="0" top="0.65" bottom="0" header="0.31496062992125984" footer="0.31496062992125984"/>
  <pageSetup paperSize="9" scale="54" fitToHeight="3" orientation="landscape" horizontalDpi="1200" verticalDpi="1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opLeftCell="A88" zoomScale="70" zoomScaleNormal="70" workbookViewId="0">
      <selection activeCell="F106" sqref="F106"/>
    </sheetView>
  </sheetViews>
  <sheetFormatPr defaultRowHeight="12.75" x14ac:dyDescent="0.2"/>
  <cols>
    <col min="1" max="1" width="55.140625" style="125" customWidth="1"/>
    <col min="2" max="2" width="10.140625" style="125" customWidth="1"/>
    <col min="3" max="3" width="10.7109375" style="125" customWidth="1"/>
    <col min="4" max="4" width="15.7109375" style="125" customWidth="1"/>
    <col min="5" max="5" width="15.42578125" style="125" customWidth="1"/>
    <col min="6" max="6" width="16.85546875" style="125" customWidth="1"/>
    <col min="7" max="7" width="15.28515625" style="125" customWidth="1"/>
    <col min="8" max="8" width="14.7109375" style="125" customWidth="1"/>
    <col min="9" max="12" width="13.28515625" style="125" customWidth="1"/>
    <col min="13" max="13" width="15.28515625" style="125" customWidth="1"/>
    <col min="14" max="14" width="15.140625" style="125" customWidth="1"/>
    <col min="15" max="15" width="13.28515625" style="125" customWidth="1"/>
    <col min="16" max="16" width="18.5703125" style="125" customWidth="1"/>
    <col min="17" max="16384" width="9.140625" style="125"/>
  </cols>
  <sheetData>
    <row r="1" spans="1:14" x14ac:dyDescent="0.2">
      <c r="N1" s="126" t="s">
        <v>0</v>
      </c>
    </row>
    <row r="3" spans="1:14" s="128" customFormat="1" ht="14.25" x14ac:dyDescent="0.2">
      <c r="A3" s="127" t="s">
        <v>1</v>
      </c>
    </row>
    <row r="4" spans="1:14" s="128" customFormat="1" ht="14.25" x14ac:dyDescent="0.2">
      <c r="A4" s="127" t="s">
        <v>2</v>
      </c>
    </row>
    <row r="6" spans="1:14" s="130" customFormat="1" ht="12" x14ac:dyDescent="0.2">
      <c r="A6" s="129"/>
    </row>
    <row r="7" spans="1:14" s="130" customFormat="1" ht="12" x14ac:dyDescent="0.2">
      <c r="A7" s="131" t="s">
        <v>223</v>
      </c>
    </row>
    <row r="8" spans="1:14" s="130" customFormat="1" ht="12" x14ac:dyDescent="0.2">
      <c r="A8" s="129" t="s">
        <v>184</v>
      </c>
    </row>
    <row r="9" spans="1:14" s="130" customFormat="1" ht="12" x14ac:dyDescent="0.2">
      <c r="A9" s="129" t="s">
        <v>185</v>
      </c>
    </row>
    <row r="10" spans="1:14" s="130" customFormat="1" ht="12" x14ac:dyDescent="0.2">
      <c r="A10" s="132" t="s">
        <v>190</v>
      </c>
    </row>
    <row r="11" spans="1:14" s="130" customFormat="1" ht="12" x14ac:dyDescent="0.2">
      <c r="A11" s="132" t="s">
        <v>226</v>
      </c>
    </row>
    <row r="12" spans="1:14" s="130" customFormat="1" ht="12" x14ac:dyDescent="0.2">
      <c r="A12" s="132" t="s">
        <v>188</v>
      </c>
    </row>
    <row r="13" spans="1:14" s="130" customFormat="1" ht="12" x14ac:dyDescent="0.2">
      <c r="A13" s="132" t="s">
        <v>187</v>
      </c>
    </row>
    <row r="14" spans="1:14" s="130" customFormat="1" ht="12" x14ac:dyDescent="0.2">
      <c r="A14" s="132" t="s">
        <v>225</v>
      </c>
    </row>
    <row r="16" spans="1:14" x14ac:dyDescent="0.2">
      <c r="A16" s="249" t="s">
        <v>3</v>
      </c>
      <c r="B16" s="254" t="s">
        <v>4</v>
      </c>
      <c r="C16" s="254" t="s">
        <v>5</v>
      </c>
      <c r="D16" s="248" t="s">
        <v>6</v>
      </c>
      <c r="E16" s="248" t="s">
        <v>7</v>
      </c>
      <c r="F16" s="249" t="s">
        <v>8</v>
      </c>
      <c r="G16" s="249"/>
      <c r="H16" s="249"/>
      <c r="I16" s="248" t="s">
        <v>9</v>
      </c>
      <c r="J16" s="248" t="s">
        <v>10</v>
      </c>
      <c r="K16" s="249" t="s">
        <v>11</v>
      </c>
      <c r="L16" s="249"/>
      <c r="M16" s="249"/>
      <c r="N16" s="248" t="s">
        <v>12</v>
      </c>
    </row>
    <row r="17" spans="1:14" ht="67.5" customHeight="1" x14ac:dyDescent="0.2">
      <c r="A17" s="249"/>
      <c r="B17" s="254"/>
      <c r="C17" s="254"/>
      <c r="D17" s="248"/>
      <c r="E17" s="248"/>
      <c r="F17" s="133" t="s">
        <v>13</v>
      </c>
      <c r="G17" s="133" t="s">
        <v>14</v>
      </c>
      <c r="H17" s="133" t="s">
        <v>15</v>
      </c>
      <c r="I17" s="248"/>
      <c r="J17" s="248"/>
      <c r="K17" s="133" t="s">
        <v>16</v>
      </c>
      <c r="L17" s="133" t="s">
        <v>17</v>
      </c>
      <c r="M17" s="133" t="s">
        <v>15</v>
      </c>
      <c r="N17" s="248"/>
    </row>
    <row r="18" spans="1:14" s="135" customFormat="1" ht="9.75" x14ac:dyDescent="0.2">
      <c r="A18" s="134" t="s">
        <v>212</v>
      </c>
      <c r="B18" s="134" t="s">
        <v>213</v>
      </c>
      <c r="C18" s="134" t="s">
        <v>214</v>
      </c>
      <c r="D18" s="134" t="s">
        <v>215</v>
      </c>
      <c r="E18" s="134" t="s">
        <v>216</v>
      </c>
      <c r="F18" s="134" t="s">
        <v>199</v>
      </c>
      <c r="G18" s="134" t="s">
        <v>200</v>
      </c>
      <c r="H18" s="134" t="s">
        <v>217</v>
      </c>
      <c r="I18" s="134" t="s">
        <v>202</v>
      </c>
      <c r="J18" s="134" t="s">
        <v>218</v>
      </c>
      <c r="K18" s="134" t="s">
        <v>219</v>
      </c>
      <c r="L18" s="134" t="s">
        <v>220</v>
      </c>
      <c r="M18" s="134" t="s">
        <v>221</v>
      </c>
      <c r="N18" s="134" t="s">
        <v>222</v>
      </c>
    </row>
    <row r="19" spans="1:14" s="130" customFormat="1" ht="36" x14ac:dyDescent="0.2">
      <c r="A19" s="136" t="s">
        <v>154</v>
      </c>
      <c r="B19" s="137" t="s">
        <v>43</v>
      </c>
      <c r="C19" s="138" t="s">
        <v>175</v>
      </c>
      <c r="D19" s="139">
        <f>E19</f>
        <v>17446</v>
      </c>
      <c r="E19" s="139">
        <f>F19+G19+H19</f>
        <v>17446</v>
      </c>
      <c r="F19" s="139">
        <v>17446</v>
      </c>
      <c r="G19" s="139">
        <v>0</v>
      </c>
      <c r="H19" s="139">
        <v>0</v>
      </c>
      <c r="I19" s="140"/>
      <c r="J19" s="140"/>
      <c r="K19" s="140"/>
      <c r="L19" s="140"/>
      <c r="M19" s="140"/>
      <c r="N19" s="140"/>
    </row>
    <row r="20" spans="1:14" s="130" customFormat="1" ht="12" x14ac:dyDescent="0.2">
      <c r="A20" s="136" t="s">
        <v>155</v>
      </c>
      <c r="B20" s="137" t="s">
        <v>43</v>
      </c>
      <c r="C20" s="138" t="s">
        <v>176</v>
      </c>
      <c r="D20" s="139">
        <f t="shared" ref="D20:D31" si="0">E20</f>
        <v>14789</v>
      </c>
      <c r="E20" s="139">
        <f>F20+G20+H20</f>
        <v>14789</v>
      </c>
      <c r="F20" s="139">
        <v>14789</v>
      </c>
      <c r="G20" s="139">
        <v>0</v>
      </c>
      <c r="H20" s="139">
        <v>0</v>
      </c>
      <c r="I20" s="140"/>
      <c r="J20" s="140"/>
      <c r="K20" s="140"/>
      <c r="L20" s="140"/>
      <c r="M20" s="140"/>
      <c r="N20" s="140"/>
    </row>
    <row r="21" spans="1:14" s="130" customFormat="1" ht="12" x14ac:dyDescent="0.2">
      <c r="A21" s="141" t="s">
        <v>156</v>
      </c>
      <c r="B21" s="142" t="s">
        <v>43</v>
      </c>
      <c r="C21" s="138" t="s">
        <v>177</v>
      </c>
      <c r="D21" s="139">
        <f t="shared" si="0"/>
        <v>2657</v>
      </c>
      <c r="E21" s="139">
        <f>F21+G21+H21</f>
        <v>2657</v>
      </c>
      <c r="F21" s="139">
        <f t="shared" ref="F21:G21" si="1">F19-F20</f>
        <v>2657</v>
      </c>
      <c r="G21" s="139">
        <f t="shared" si="1"/>
        <v>0</v>
      </c>
      <c r="H21" s="139">
        <f>H19-H20</f>
        <v>0</v>
      </c>
      <c r="I21" s="140"/>
      <c r="J21" s="140"/>
      <c r="K21" s="140"/>
      <c r="L21" s="140"/>
      <c r="M21" s="140"/>
      <c r="N21" s="140"/>
    </row>
    <row r="22" spans="1:14" s="130" customFormat="1" ht="12" x14ac:dyDescent="0.2">
      <c r="A22" s="143" t="s">
        <v>157</v>
      </c>
      <c r="B22" s="137" t="s">
        <v>43</v>
      </c>
      <c r="C22" s="144" t="s">
        <v>158</v>
      </c>
      <c r="D22" s="139">
        <f t="shared" si="0"/>
        <v>0</v>
      </c>
      <c r="E22" s="145"/>
      <c r="F22" s="145"/>
      <c r="G22" s="145"/>
      <c r="H22" s="145"/>
      <c r="I22" s="140"/>
      <c r="J22" s="140"/>
      <c r="K22" s="140"/>
      <c r="L22" s="140"/>
      <c r="M22" s="140"/>
      <c r="N22" s="140"/>
    </row>
    <row r="23" spans="1:14" s="130" customFormat="1" ht="12" x14ac:dyDescent="0.2">
      <c r="A23" s="143" t="s">
        <v>159</v>
      </c>
      <c r="B23" s="137" t="s">
        <v>43</v>
      </c>
      <c r="C23" s="144" t="s">
        <v>160</v>
      </c>
      <c r="D23" s="139">
        <f t="shared" si="0"/>
        <v>0</v>
      </c>
      <c r="E23" s="145"/>
      <c r="F23" s="139"/>
      <c r="G23" s="145"/>
      <c r="H23" s="145"/>
      <c r="I23" s="140"/>
      <c r="J23" s="140"/>
      <c r="K23" s="140"/>
      <c r="L23" s="140"/>
      <c r="M23" s="140"/>
      <c r="N23" s="140"/>
    </row>
    <row r="24" spans="1:14" s="130" customFormat="1" ht="12" x14ac:dyDescent="0.2">
      <c r="A24" s="141" t="s">
        <v>161</v>
      </c>
      <c r="B24" s="142" t="s">
        <v>43</v>
      </c>
      <c r="C24" s="146" t="s">
        <v>162</v>
      </c>
      <c r="D24" s="139">
        <f t="shared" si="0"/>
        <v>2657</v>
      </c>
      <c r="E24" s="139">
        <f t="shared" ref="E24:E31" si="2">F24+G24+H24</f>
        <v>2657</v>
      </c>
      <c r="F24" s="139">
        <f>F21-F22-F23</f>
        <v>2657</v>
      </c>
      <c r="G24" s="139">
        <f t="shared" ref="G24" si="3">G21-G22-G23</f>
        <v>0</v>
      </c>
      <c r="H24" s="139">
        <f>H21-H22-H23</f>
        <v>0</v>
      </c>
      <c r="I24" s="140"/>
      <c r="J24" s="140"/>
      <c r="K24" s="140"/>
      <c r="L24" s="140"/>
      <c r="M24" s="140"/>
      <c r="N24" s="140"/>
    </row>
    <row r="25" spans="1:14" s="130" customFormat="1" ht="12" x14ac:dyDescent="0.2">
      <c r="A25" s="143" t="s">
        <v>163</v>
      </c>
      <c r="B25" s="137" t="s">
        <v>43</v>
      </c>
      <c r="C25" s="144" t="s">
        <v>164</v>
      </c>
      <c r="D25" s="139">
        <f t="shared" si="0"/>
        <v>0</v>
      </c>
      <c r="E25" s="139">
        <f t="shared" si="2"/>
        <v>0</v>
      </c>
      <c r="F25" s="145"/>
      <c r="G25" s="145"/>
      <c r="H25" s="147"/>
      <c r="I25" s="140"/>
      <c r="J25" s="140"/>
      <c r="K25" s="140"/>
      <c r="L25" s="140"/>
      <c r="M25" s="140"/>
      <c r="N25" s="140"/>
    </row>
    <row r="26" spans="1:14" s="130" customFormat="1" ht="12" x14ac:dyDescent="0.2">
      <c r="A26" s="141" t="s">
        <v>165</v>
      </c>
      <c r="B26" s="142" t="s">
        <v>43</v>
      </c>
      <c r="C26" s="144" t="s">
        <v>166</v>
      </c>
      <c r="D26" s="139">
        <f t="shared" si="0"/>
        <v>7</v>
      </c>
      <c r="E26" s="139">
        <f t="shared" si="2"/>
        <v>7</v>
      </c>
      <c r="F26" s="147">
        <v>7</v>
      </c>
      <c r="G26" s="147"/>
      <c r="H26" s="148"/>
      <c r="I26" s="140"/>
      <c r="J26" s="140"/>
      <c r="K26" s="140"/>
      <c r="L26" s="140"/>
      <c r="M26" s="140"/>
      <c r="N26" s="140"/>
    </row>
    <row r="27" spans="1:14" s="130" customFormat="1" ht="12" x14ac:dyDescent="0.2">
      <c r="A27" s="143" t="s">
        <v>167</v>
      </c>
      <c r="B27" s="137" t="s">
        <v>43</v>
      </c>
      <c r="C27" s="138" t="s">
        <v>181</v>
      </c>
      <c r="D27" s="139">
        <f t="shared" si="0"/>
        <v>141</v>
      </c>
      <c r="E27" s="139">
        <f t="shared" si="2"/>
        <v>141</v>
      </c>
      <c r="F27" s="139">
        <v>141</v>
      </c>
      <c r="G27" s="147"/>
      <c r="H27" s="147"/>
      <c r="I27" s="140"/>
      <c r="J27" s="140"/>
      <c r="K27" s="140"/>
      <c r="L27" s="140"/>
      <c r="M27" s="140"/>
      <c r="N27" s="140"/>
    </row>
    <row r="28" spans="1:14" s="130" customFormat="1" ht="12" x14ac:dyDescent="0.2">
      <c r="A28" s="141" t="s">
        <v>88</v>
      </c>
      <c r="B28" s="142" t="s">
        <v>43</v>
      </c>
      <c r="C28" s="138" t="s">
        <v>178</v>
      </c>
      <c r="D28" s="139">
        <f t="shared" si="0"/>
        <v>38</v>
      </c>
      <c r="E28" s="139">
        <f t="shared" si="2"/>
        <v>38</v>
      </c>
      <c r="F28" s="139">
        <v>38</v>
      </c>
      <c r="G28" s="145"/>
      <c r="H28" s="139"/>
      <c r="I28" s="140"/>
      <c r="J28" s="140"/>
      <c r="K28" s="140"/>
      <c r="L28" s="140"/>
      <c r="M28" s="140"/>
      <c r="N28" s="140"/>
    </row>
    <row r="29" spans="1:14" s="130" customFormat="1" ht="12" x14ac:dyDescent="0.2">
      <c r="A29" s="141" t="s">
        <v>168</v>
      </c>
      <c r="B29" s="142" t="s">
        <v>43</v>
      </c>
      <c r="C29" s="138" t="s">
        <v>182</v>
      </c>
      <c r="D29" s="139">
        <f t="shared" si="0"/>
        <v>2753</v>
      </c>
      <c r="E29" s="139">
        <f t="shared" si="2"/>
        <v>2753</v>
      </c>
      <c r="F29" s="139">
        <f>F24+F25-F26+F27-F28</f>
        <v>2753</v>
      </c>
      <c r="G29" s="139">
        <f t="shared" ref="G29:H29" si="4">G24+G25-G26+G27-G28</f>
        <v>0</v>
      </c>
      <c r="H29" s="139">
        <f t="shared" si="4"/>
        <v>0</v>
      </c>
      <c r="I29" s="140"/>
      <c r="J29" s="140"/>
      <c r="K29" s="140"/>
      <c r="L29" s="140"/>
      <c r="M29" s="140"/>
      <c r="N29" s="140"/>
    </row>
    <row r="30" spans="1:14" s="130" customFormat="1" ht="12" x14ac:dyDescent="0.2">
      <c r="A30" s="141" t="s">
        <v>169</v>
      </c>
      <c r="B30" s="142" t="s">
        <v>43</v>
      </c>
      <c r="C30" s="138" t="s">
        <v>179</v>
      </c>
      <c r="D30" s="139">
        <f t="shared" si="0"/>
        <v>264</v>
      </c>
      <c r="E30" s="139">
        <f t="shared" si="2"/>
        <v>264</v>
      </c>
      <c r="F30" s="139">
        <v>264</v>
      </c>
      <c r="G30" s="139"/>
      <c r="H30" s="139"/>
      <c r="I30" s="140"/>
      <c r="J30" s="140"/>
      <c r="K30" s="140"/>
      <c r="L30" s="140"/>
      <c r="M30" s="140"/>
      <c r="N30" s="140"/>
    </row>
    <row r="31" spans="1:14" s="130" customFormat="1" ht="12" x14ac:dyDescent="0.2">
      <c r="A31" s="141" t="s">
        <v>170</v>
      </c>
      <c r="B31" s="142" t="s">
        <v>43</v>
      </c>
      <c r="C31" s="138" t="s">
        <v>180</v>
      </c>
      <c r="D31" s="139">
        <f t="shared" si="0"/>
        <v>2225</v>
      </c>
      <c r="E31" s="139">
        <f t="shared" si="2"/>
        <v>2225</v>
      </c>
      <c r="F31" s="139">
        <v>2225</v>
      </c>
      <c r="G31" s="139">
        <v>0</v>
      </c>
      <c r="H31" s="139">
        <v>0</v>
      </c>
      <c r="I31" s="140"/>
      <c r="J31" s="140"/>
      <c r="K31" s="140"/>
      <c r="L31" s="140"/>
      <c r="M31" s="140"/>
      <c r="N31" s="140"/>
    </row>
    <row r="32" spans="1:14" s="130" customFormat="1" ht="12" x14ac:dyDescent="0.2">
      <c r="A32" s="141" t="s">
        <v>171</v>
      </c>
      <c r="B32" s="149"/>
      <c r="C32" s="144"/>
      <c r="D32" s="139"/>
      <c r="E32" s="139"/>
      <c r="F32" s="150"/>
      <c r="G32" s="150"/>
      <c r="H32" s="150"/>
      <c r="I32" s="140"/>
      <c r="J32" s="140"/>
      <c r="K32" s="140"/>
      <c r="L32" s="140"/>
      <c r="M32" s="140"/>
      <c r="N32" s="140"/>
    </row>
    <row r="33" spans="1:14" s="130" customFormat="1" ht="24" x14ac:dyDescent="0.2">
      <c r="A33" s="151" t="s">
        <v>172</v>
      </c>
      <c r="B33" s="137" t="s">
        <v>43</v>
      </c>
      <c r="C33" s="144" t="s">
        <v>75</v>
      </c>
      <c r="D33" s="152"/>
      <c r="E33" s="139"/>
      <c r="F33" s="145"/>
      <c r="G33" s="147"/>
      <c r="H33" s="148"/>
      <c r="I33" s="140"/>
      <c r="J33" s="140"/>
      <c r="K33" s="140"/>
      <c r="L33" s="140"/>
      <c r="M33" s="140"/>
      <c r="N33" s="140"/>
    </row>
    <row r="34" spans="1:14" s="130" customFormat="1" ht="12" x14ac:dyDescent="0.2">
      <c r="A34" s="136" t="s">
        <v>173</v>
      </c>
      <c r="B34" s="137" t="s">
        <v>43</v>
      </c>
      <c r="C34" s="144" t="s">
        <v>77</v>
      </c>
      <c r="D34" s="153"/>
      <c r="E34" s="140"/>
      <c r="F34" s="153"/>
      <c r="G34" s="153"/>
      <c r="H34" s="154"/>
      <c r="I34" s="140"/>
      <c r="J34" s="140"/>
      <c r="K34" s="140"/>
      <c r="L34" s="140"/>
      <c r="M34" s="140"/>
      <c r="N34" s="140"/>
    </row>
    <row r="35" spans="1:14" s="130" customFormat="1" ht="12" x14ac:dyDescent="0.2"/>
    <row r="36" spans="1:14" s="130" customFormat="1" ht="12" x14ac:dyDescent="0.2">
      <c r="A36" s="129" t="s">
        <v>174</v>
      </c>
    </row>
    <row r="37" spans="1:14" x14ac:dyDescent="0.2">
      <c r="A37" s="126" t="s">
        <v>18</v>
      </c>
    </row>
    <row r="38" spans="1:14" x14ac:dyDescent="0.2">
      <c r="A38" s="126" t="s">
        <v>19</v>
      </c>
    </row>
    <row r="40" spans="1:14" x14ac:dyDescent="0.2">
      <c r="A40" s="126" t="s">
        <v>20</v>
      </c>
    </row>
    <row r="41" spans="1:14" x14ac:dyDescent="0.2">
      <c r="A41" s="126" t="s">
        <v>21</v>
      </c>
    </row>
    <row r="42" spans="1:14" x14ac:dyDescent="0.2">
      <c r="A42" s="126" t="s">
        <v>22</v>
      </c>
    </row>
    <row r="44" spans="1:14" ht="15" x14ac:dyDescent="0.2">
      <c r="A44" s="155" t="s">
        <v>191</v>
      </c>
      <c r="D44" s="126" t="s">
        <v>183</v>
      </c>
      <c r="J44" s="126"/>
    </row>
    <row r="46" spans="1:14" x14ac:dyDescent="0.2">
      <c r="A46" s="126"/>
      <c r="J46" s="126"/>
    </row>
    <row r="47" spans="1:14" x14ac:dyDescent="0.2">
      <c r="A47" s="126"/>
      <c r="J47" s="126"/>
    </row>
    <row r="49" spans="1:16" x14ac:dyDescent="0.2">
      <c r="P49" s="129" t="s">
        <v>241</v>
      </c>
    </row>
    <row r="51" spans="1:16" s="128" customFormat="1" ht="14.25" x14ac:dyDescent="0.2">
      <c r="A51" s="127" t="s">
        <v>23</v>
      </c>
    </row>
    <row r="52" spans="1:16" s="128" customFormat="1" ht="14.25" x14ac:dyDescent="0.2">
      <c r="A52" s="127" t="s">
        <v>24</v>
      </c>
    </row>
    <row r="55" spans="1:16" s="157" customFormat="1" ht="11.25" x14ac:dyDescent="0.2">
      <c r="A55" s="156" t="s">
        <v>224</v>
      </c>
    </row>
    <row r="56" spans="1:16" s="157" customFormat="1" ht="11.25" x14ac:dyDescent="0.2">
      <c r="A56" s="156" t="str">
        <f t="shared" ref="A56:A62" si="5">A8</f>
        <v>Период заполнения:    Годовая, Квартальная</v>
      </c>
    </row>
    <row r="57" spans="1:16" s="157" customFormat="1" ht="11.25" x14ac:dyDescent="0.2">
      <c r="A57" s="156" t="str">
        <f t="shared" si="5"/>
        <v>Требования к заполнению:    Заполняется отдельно по каждому субъекту РФ</v>
      </c>
    </row>
    <row r="58" spans="1:16" s="157" customFormat="1" ht="11.25" x14ac:dyDescent="0.2">
      <c r="A58" s="156" t="str">
        <f t="shared" si="5"/>
        <v>Организация:  ООО "ЦЭК"</v>
      </c>
      <c r="H58" s="158"/>
    </row>
    <row r="59" spans="1:16" s="157" customFormat="1" ht="11.25" x14ac:dyDescent="0.2">
      <c r="A59" s="156" t="str">
        <f t="shared" si="5"/>
        <v>Идентификационный номер налогоплательщика (ИНН):  7714426397 / 771501001</v>
      </c>
      <c r="C59" s="158"/>
      <c r="F59" s="158"/>
    </row>
    <row r="60" spans="1:16" s="157" customFormat="1" ht="11.25" x14ac:dyDescent="0.2">
      <c r="A60" s="156" t="str">
        <f t="shared" si="5"/>
        <v>Местонахождение (адрес):  127322, г. Москва, ул. Яблочкова, дом 21, корпус 3, эт. 7, пом. ХII, ком. 2В</v>
      </c>
      <c r="G60" s="158"/>
    </row>
    <row r="61" spans="1:16" s="157" customFormat="1" ht="11.25" x14ac:dyDescent="0.2">
      <c r="A61" s="156" t="str">
        <f t="shared" si="5"/>
        <v>Субъект РФ:  Московская область</v>
      </c>
    </row>
    <row r="62" spans="1:16" s="157" customFormat="1" ht="11.25" x14ac:dyDescent="0.2">
      <c r="A62" s="156" t="str">
        <f t="shared" si="5"/>
        <v>Отчетный период:  1 квартал 2019 года</v>
      </c>
    </row>
    <row r="63" spans="1:16" x14ac:dyDescent="0.2">
      <c r="F63" s="211">
        <f>F67-F20-F26-F28</f>
        <v>-8.1930000002103043E-2</v>
      </c>
    </row>
    <row r="64" spans="1:16" s="130" customFormat="1" ht="21.75" customHeight="1" x14ac:dyDescent="0.2">
      <c r="A64" s="250" t="s">
        <v>25</v>
      </c>
      <c r="B64" s="252" t="s">
        <v>26</v>
      </c>
      <c r="C64" s="252" t="s">
        <v>27</v>
      </c>
      <c r="D64" s="252" t="s">
        <v>28</v>
      </c>
      <c r="E64" s="238" t="s">
        <v>29</v>
      </c>
      <c r="F64" s="239" t="s">
        <v>30</v>
      </c>
      <c r="G64" s="239"/>
      <c r="H64" s="239"/>
      <c r="I64" s="239"/>
      <c r="J64" s="238" t="s">
        <v>31</v>
      </c>
      <c r="K64" s="238" t="s">
        <v>32</v>
      </c>
      <c r="L64" s="239" t="s">
        <v>33</v>
      </c>
      <c r="M64" s="239"/>
      <c r="N64" s="239"/>
      <c r="O64" s="239"/>
      <c r="P64" s="238" t="s">
        <v>34</v>
      </c>
    </row>
    <row r="65" spans="1:16" s="130" customFormat="1" ht="54" customHeight="1" x14ac:dyDescent="0.2">
      <c r="A65" s="251"/>
      <c r="B65" s="253"/>
      <c r="C65" s="253"/>
      <c r="D65" s="253"/>
      <c r="E65" s="238"/>
      <c r="F65" s="159" t="s">
        <v>35</v>
      </c>
      <c r="G65" s="159" t="s">
        <v>36</v>
      </c>
      <c r="H65" s="160" t="s">
        <v>37</v>
      </c>
      <c r="I65" s="161" t="s">
        <v>38</v>
      </c>
      <c r="J65" s="238"/>
      <c r="K65" s="238"/>
      <c r="L65" s="160" t="s">
        <v>39</v>
      </c>
      <c r="M65" s="159" t="s">
        <v>40</v>
      </c>
      <c r="N65" s="159" t="s">
        <v>41</v>
      </c>
      <c r="O65" s="160" t="s">
        <v>38</v>
      </c>
      <c r="P65" s="238"/>
    </row>
    <row r="66" spans="1:16" s="135" customFormat="1" ht="9.75" x14ac:dyDescent="0.2">
      <c r="A66" s="134" t="s">
        <v>194</v>
      </c>
      <c r="B66" s="134" t="s">
        <v>195</v>
      </c>
      <c r="C66" s="134" t="s">
        <v>196</v>
      </c>
      <c r="D66" s="134" t="s">
        <v>197</v>
      </c>
      <c r="E66" s="134" t="s">
        <v>198</v>
      </c>
      <c r="F66" s="134" t="s">
        <v>199</v>
      </c>
      <c r="G66" s="134" t="s">
        <v>200</v>
      </c>
      <c r="H66" s="162" t="s">
        <v>201</v>
      </c>
      <c r="I66" s="134" t="s">
        <v>210</v>
      </c>
      <c r="J66" s="134" t="s">
        <v>203</v>
      </c>
      <c r="K66" s="134" t="s">
        <v>204</v>
      </c>
      <c r="L66" s="134" t="s">
        <v>205</v>
      </c>
      <c r="M66" s="134" t="s">
        <v>206</v>
      </c>
      <c r="N66" s="162" t="s">
        <v>211</v>
      </c>
      <c r="O66" s="134" t="s">
        <v>208</v>
      </c>
      <c r="P66" s="134" t="s">
        <v>209</v>
      </c>
    </row>
    <row r="67" spans="1:16" s="130" customFormat="1" ht="24" x14ac:dyDescent="0.2">
      <c r="A67" s="163" t="s">
        <v>42</v>
      </c>
      <c r="B67" s="164" t="s">
        <v>43</v>
      </c>
      <c r="C67" s="165" t="s">
        <v>44</v>
      </c>
      <c r="D67" s="166">
        <f>E67</f>
        <v>14833.918069999998</v>
      </c>
      <c r="E67" s="166">
        <f t="shared" ref="E67:E95" si="6">H67+I67</f>
        <v>14833.918069999998</v>
      </c>
      <c r="F67" s="166">
        <f>F68+F76+F81+F89+F90+F91+F94+F95+F96</f>
        <v>14833.918069999998</v>
      </c>
      <c r="G67" s="166"/>
      <c r="H67" s="166">
        <f>G67+F67</f>
        <v>14833.918069999998</v>
      </c>
      <c r="I67" s="166">
        <f t="shared" ref="I67" si="7">I68+I76+I81+I89+I90+I91+I94+I95+I96</f>
        <v>0</v>
      </c>
      <c r="J67" s="140"/>
      <c r="K67" s="140"/>
      <c r="L67" s="140"/>
      <c r="M67" s="140"/>
      <c r="N67" s="140"/>
      <c r="O67" s="140"/>
      <c r="P67" s="149"/>
    </row>
    <row r="68" spans="1:16" s="130" customFormat="1" ht="12" x14ac:dyDescent="0.2">
      <c r="A68" s="167" t="s">
        <v>45</v>
      </c>
      <c r="B68" s="168" t="s">
        <v>43</v>
      </c>
      <c r="C68" s="165">
        <v>110</v>
      </c>
      <c r="D68" s="166">
        <f t="shared" ref="D68:D103" si="8">E68</f>
        <v>4685.6009999999997</v>
      </c>
      <c r="E68" s="166">
        <f t="shared" si="6"/>
        <v>4685.6009999999997</v>
      </c>
      <c r="F68" s="166">
        <f t="shared" ref="F68:I68" si="9">F69+F70+F75</f>
        <v>4685.6009999999997</v>
      </c>
      <c r="G68" s="166"/>
      <c r="H68" s="166">
        <f t="shared" ref="H68:H103" si="10">G68+F68</f>
        <v>4685.6009999999997</v>
      </c>
      <c r="I68" s="166">
        <f t="shared" si="9"/>
        <v>0</v>
      </c>
      <c r="J68" s="140"/>
      <c r="K68" s="140"/>
      <c r="L68" s="140"/>
      <c r="M68" s="140"/>
      <c r="N68" s="140"/>
      <c r="O68" s="140"/>
      <c r="P68" s="149"/>
    </row>
    <row r="69" spans="1:16" s="130" customFormat="1" ht="12" x14ac:dyDescent="0.2">
      <c r="A69" s="169" t="s">
        <v>46</v>
      </c>
      <c r="B69" s="168" t="s">
        <v>43</v>
      </c>
      <c r="C69" s="165" t="s">
        <v>47</v>
      </c>
      <c r="D69" s="166">
        <f t="shared" si="8"/>
        <v>143.048</v>
      </c>
      <c r="E69" s="166">
        <f t="shared" si="6"/>
        <v>143.048</v>
      </c>
      <c r="F69" s="166">
        <f>16.092+126.956</f>
        <v>143.048</v>
      </c>
      <c r="G69" s="166"/>
      <c r="H69" s="166">
        <f t="shared" si="10"/>
        <v>143.048</v>
      </c>
      <c r="I69" s="166"/>
      <c r="J69" s="140"/>
      <c r="K69" s="140"/>
      <c r="L69" s="140"/>
      <c r="M69" s="140"/>
      <c r="N69" s="140"/>
      <c r="O69" s="140"/>
      <c r="P69" s="149"/>
    </row>
    <row r="70" spans="1:16" s="130" customFormat="1" ht="36" x14ac:dyDescent="0.2">
      <c r="A70" s="170" t="s">
        <v>48</v>
      </c>
      <c r="B70" s="164" t="s">
        <v>43</v>
      </c>
      <c r="C70" s="165" t="s">
        <v>49</v>
      </c>
      <c r="D70" s="166">
        <f t="shared" si="8"/>
        <v>4542.5529999999999</v>
      </c>
      <c r="E70" s="166">
        <f t="shared" si="6"/>
        <v>4542.5529999999999</v>
      </c>
      <c r="F70" s="166">
        <v>4542.5529999999999</v>
      </c>
      <c r="G70" s="166"/>
      <c r="H70" s="166">
        <f t="shared" si="10"/>
        <v>4542.5529999999999</v>
      </c>
      <c r="I70" s="166"/>
      <c r="J70" s="140"/>
      <c r="K70" s="140"/>
      <c r="L70" s="140"/>
      <c r="M70" s="140"/>
      <c r="N70" s="140"/>
      <c r="O70" s="140"/>
      <c r="P70" s="149"/>
    </row>
    <row r="71" spans="1:16" s="130" customFormat="1" ht="12" x14ac:dyDescent="0.2">
      <c r="A71" s="171" t="s">
        <v>50</v>
      </c>
      <c r="B71" s="168" t="s">
        <v>43</v>
      </c>
      <c r="C71" s="172"/>
      <c r="D71" s="166">
        <f t="shared" si="8"/>
        <v>0</v>
      </c>
      <c r="E71" s="166">
        <f t="shared" si="6"/>
        <v>0</v>
      </c>
      <c r="F71" s="166"/>
      <c r="G71" s="166"/>
      <c r="H71" s="166">
        <f t="shared" si="10"/>
        <v>0</v>
      </c>
      <c r="I71" s="166"/>
      <c r="J71" s="140"/>
      <c r="K71" s="140"/>
      <c r="L71" s="140"/>
      <c r="M71" s="140"/>
      <c r="N71" s="140"/>
      <c r="O71" s="140"/>
      <c r="P71" s="149"/>
    </row>
    <row r="72" spans="1:16" s="130" customFormat="1" ht="12" x14ac:dyDescent="0.2">
      <c r="A72" s="173" t="s">
        <v>51</v>
      </c>
      <c r="B72" s="164" t="s">
        <v>43</v>
      </c>
      <c r="C72" s="172"/>
      <c r="D72" s="166">
        <f t="shared" si="8"/>
        <v>0</v>
      </c>
      <c r="E72" s="166">
        <f t="shared" si="6"/>
        <v>0</v>
      </c>
      <c r="F72" s="174"/>
      <c r="G72" s="174"/>
      <c r="H72" s="166">
        <f t="shared" si="10"/>
        <v>0</v>
      </c>
      <c r="I72" s="174"/>
      <c r="J72" s="140"/>
      <c r="K72" s="140"/>
      <c r="L72" s="140"/>
      <c r="M72" s="140"/>
      <c r="N72" s="140"/>
      <c r="O72" s="140"/>
      <c r="P72" s="149"/>
    </row>
    <row r="73" spans="1:16" s="130" customFormat="1" ht="12" x14ac:dyDescent="0.2">
      <c r="A73" s="171" t="s">
        <v>52</v>
      </c>
      <c r="B73" s="168" t="s">
        <v>43</v>
      </c>
      <c r="C73" s="172"/>
      <c r="D73" s="166">
        <f t="shared" si="8"/>
        <v>4192.2128116149697</v>
      </c>
      <c r="E73" s="166">
        <f t="shared" si="6"/>
        <v>4192.2128116149697</v>
      </c>
      <c r="F73" s="166">
        <f>F70/949.12*875.92</f>
        <v>4192.2128116149697</v>
      </c>
      <c r="G73" s="166"/>
      <c r="H73" s="166">
        <f t="shared" si="10"/>
        <v>4192.2128116149697</v>
      </c>
      <c r="I73" s="166"/>
      <c r="J73" s="140"/>
      <c r="K73" s="140"/>
      <c r="L73" s="140"/>
      <c r="M73" s="140"/>
      <c r="N73" s="140"/>
      <c r="O73" s="140"/>
      <c r="P73" s="149"/>
    </row>
    <row r="74" spans="1:16" s="130" customFormat="1" ht="12" x14ac:dyDescent="0.2">
      <c r="A74" s="171" t="s">
        <v>53</v>
      </c>
      <c r="B74" s="168" t="s">
        <v>43</v>
      </c>
      <c r="C74" s="172"/>
      <c r="D74" s="166">
        <f t="shared" si="8"/>
        <v>350.34018838503033</v>
      </c>
      <c r="E74" s="166">
        <f t="shared" si="6"/>
        <v>350.34018838503033</v>
      </c>
      <c r="F74" s="166">
        <f>F70/949.12*73.2</f>
        <v>350.34018838503033</v>
      </c>
      <c r="G74" s="166"/>
      <c r="H74" s="166">
        <f t="shared" si="10"/>
        <v>350.34018838503033</v>
      </c>
      <c r="I74" s="166"/>
      <c r="J74" s="140"/>
      <c r="K74" s="140"/>
      <c r="L74" s="140"/>
      <c r="M74" s="140"/>
      <c r="N74" s="140"/>
      <c r="O74" s="140"/>
      <c r="P74" s="149"/>
    </row>
    <row r="75" spans="1:16" s="130" customFormat="1" ht="24" x14ac:dyDescent="0.2">
      <c r="A75" s="170" t="s">
        <v>54</v>
      </c>
      <c r="B75" s="168" t="s">
        <v>43</v>
      </c>
      <c r="C75" s="165" t="s">
        <v>55</v>
      </c>
      <c r="D75" s="166">
        <f t="shared" si="8"/>
        <v>0</v>
      </c>
      <c r="E75" s="166">
        <f t="shared" si="6"/>
        <v>0</v>
      </c>
      <c r="F75" s="166"/>
      <c r="G75" s="166"/>
      <c r="H75" s="166">
        <f t="shared" si="10"/>
        <v>0</v>
      </c>
      <c r="I75" s="166"/>
      <c r="J75" s="140"/>
      <c r="K75" s="140"/>
      <c r="L75" s="140"/>
      <c r="M75" s="140"/>
      <c r="N75" s="140"/>
      <c r="O75" s="140"/>
      <c r="P75" s="149"/>
    </row>
    <row r="76" spans="1:16" s="130" customFormat="1" ht="24" x14ac:dyDescent="0.2">
      <c r="A76" s="167" t="s">
        <v>56</v>
      </c>
      <c r="B76" s="164" t="s">
        <v>43</v>
      </c>
      <c r="C76" s="175" t="s">
        <v>57</v>
      </c>
      <c r="D76" s="166">
        <f t="shared" si="8"/>
        <v>0</v>
      </c>
      <c r="E76" s="166">
        <f t="shared" si="6"/>
        <v>0</v>
      </c>
      <c r="F76" s="166">
        <f t="shared" ref="F76:I76" si="11">F77+F78+F79+F80</f>
        <v>0</v>
      </c>
      <c r="G76" s="166"/>
      <c r="H76" s="166">
        <f t="shared" si="10"/>
        <v>0</v>
      </c>
      <c r="I76" s="166">
        <f t="shared" si="11"/>
        <v>0</v>
      </c>
      <c r="J76" s="140"/>
      <c r="K76" s="140"/>
      <c r="L76" s="140"/>
      <c r="M76" s="140"/>
      <c r="N76" s="140"/>
      <c r="O76" s="140"/>
      <c r="P76" s="149"/>
    </row>
    <row r="77" spans="1:16" s="130" customFormat="1" ht="12" x14ac:dyDescent="0.2">
      <c r="A77" s="169" t="s">
        <v>58</v>
      </c>
      <c r="B77" s="168" t="s">
        <v>43</v>
      </c>
      <c r="C77" s="175" t="s">
        <v>59</v>
      </c>
      <c r="D77" s="166">
        <f t="shared" si="8"/>
        <v>0</v>
      </c>
      <c r="E77" s="166">
        <f t="shared" si="6"/>
        <v>0</v>
      </c>
      <c r="F77" s="166"/>
      <c r="G77" s="166"/>
      <c r="H77" s="166">
        <f t="shared" si="10"/>
        <v>0</v>
      </c>
      <c r="I77" s="166"/>
      <c r="J77" s="140"/>
      <c r="K77" s="140"/>
      <c r="L77" s="140"/>
      <c r="M77" s="140"/>
      <c r="N77" s="140"/>
      <c r="O77" s="140"/>
      <c r="P77" s="149"/>
    </row>
    <row r="78" spans="1:16" s="130" customFormat="1" ht="12" x14ac:dyDescent="0.2">
      <c r="A78" s="176" t="s">
        <v>60</v>
      </c>
      <c r="B78" s="164" t="s">
        <v>43</v>
      </c>
      <c r="C78" s="165" t="s">
        <v>61</v>
      </c>
      <c r="D78" s="166">
        <f t="shared" si="8"/>
        <v>0</v>
      </c>
      <c r="E78" s="166">
        <f t="shared" si="6"/>
        <v>0</v>
      </c>
      <c r="F78" s="174"/>
      <c r="G78" s="174"/>
      <c r="H78" s="166">
        <f t="shared" si="10"/>
        <v>0</v>
      </c>
      <c r="I78" s="174"/>
      <c r="J78" s="140"/>
      <c r="K78" s="140"/>
      <c r="L78" s="140"/>
      <c r="M78" s="140"/>
      <c r="N78" s="140"/>
      <c r="O78" s="140"/>
      <c r="P78" s="149"/>
    </row>
    <row r="79" spans="1:16" s="130" customFormat="1" ht="24" x14ac:dyDescent="0.2">
      <c r="A79" s="177" t="s">
        <v>62</v>
      </c>
      <c r="B79" s="164" t="s">
        <v>43</v>
      </c>
      <c r="C79" s="165" t="s">
        <v>63</v>
      </c>
      <c r="D79" s="166">
        <f t="shared" si="8"/>
        <v>0</v>
      </c>
      <c r="E79" s="166">
        <f t="shared" si="6"/>
        <v>0</v>
      </c>
      <c r="F79" s="166"/>
      <c r="G79" s="166"/>
      <c r="H79" s="166">
        <f t="shared" si="10"/>
        <v>0</v>
      </c>
      <c r="I79" s="166"/>
      <c r="J79" s="140"/>
      <c r="K79" s="140"/>
      <c r="L79" s="140"/>
      <c r="M79" s="140"/>
      <c r="N79" s="140"/>
      <c r="O79" s="140"/>
      <c r="P79" s="149"/>
    </row>
    <row r="80" spans="1:16" s="130" customFormat="1" ht="12" x14ac:dyDescent="0.2">
      <c r="A80" s="169" t="s">
        <v>64</v>
      </c>
      <c r="B80" s="168" t="s">
        <v>43</v>
      </c>
      <c r="C80" s="175" t="s">
        <v>65</v>
      </c>
      <c r="D80" s="166">
        <f t="shared" si="8"/>
        <v>0</v>
      </c>
      <c r="E80" s="166">
        <f t="shared" si="6"/>
        <v>0</v>
      </c>
      <c r="F80" s="166"/>
      <c r="G80" s="166"/>
      <c r="H80" s="166">
        <f t="shared" si="10"/>
        <v>0</v>
      </c>
      <c r="I80" s="166"/>
      <c r="J80" s="140"/>
      <c r="K80" s="140"/>
      <c r="L80" s="140"/>
      <c r="M80" s="140"/>
      <c r="N80" s="140"/>
      <c r="O80" s="140"/>
      <c r="P80" s="149"/>
    </row>
    <row r="81" spans="1:16" s="130" customFormat="1" ht="12" x14ac:dyDescent="0.2">
      <c r="A81" s="178" t="s">
        <v>66</v>
      </c>
      <c r="B81" s="168" t="s">
        <v>43</v>
      </c>
      <c r="C81" s="175" t="s">
        <v>67</v>
      </c>
      <c r="D81" s="166">
        <f t="shared" si="8"/>
        <v>552.31961999999999</v>
      </c>
      <c r="E81" s="166">
        <f t="shared" si="6"/>
        <v>552.31961999999999</v>
      </c>
      <c r="F81" s="166">
        <f>F82+F83+F84</f>
        <v>552.31961999999999</v>
      </c>
      <c r="G81" s="166"/>
      <c r="H81" s="166">
        <f t="shared" si="10"/>
        <v>552.31961999999999</v>
      </c>
      <c r="I81" s="166"/>
      <c r="J81" s="140"/>
      <c r="K81" s="140"/>
      <c r="L81" s="140"/>
      <c r="M81" s="140"/>
      <c r="N81" s="140"/>
      <c r="O81" s="140"/>
      <c r="P81" s="149"/>
    </row>
    <row r="82" spans="1:16" s="130" customFormat="1" ht="12" x14ac:dyDescent="0.2">
      <c r="A82" s="171" t="s">
        <v>68</v>
      </c>
      <c r="B82" s="168" t="s">
        <v>43</v>
      </c>
      <c r="C82" s="172"/>
      <c r="D82" s="166">
        <f t="shared" si="8"/>
        <v>469.81961999999999</v>
      </c>
      <c r="E82" s="166">
        <f t="shared" si="6"/>
        <v>469.81961999999999</v>
      </c>
      <c r="F82" s="166">
        <v>469.81961999999999</v>
      </c>
      <c r="G82" s="166"/>
      <c r="H82" s="166">
        <f t="shared" si="10"/>
        <v>469.81961999999999</v>
      </c>
      <c r="I82" s="166"/>
      <c r="J82" s="140"/>
      <c r="K82" s="140"/>
      <c r="L82" s="140"/>
      <c r="M82" s="140"/>
      <c r="N82" s="140"/>
      <c r="O82" s="140"/>
      <c r="P82" s="149"/>
    </row>
    <row r="83" spans="1:16" s="130" customFormat="1" ht="12" x14ac:dyDescent="0.2">
      <c r="A83" s="173" t="s">
        <v>69</v>
      </c>
      <c r="B83" s="164" t="s">
        <v>43</v>
      </c>
      <c r="C83" s="172"/>
      <c r="D83" s="166">
        <f t="shared" si="8"/>
        <v>0</v>
      </c>
      <c r="E83" s="166">
        <f t="shared" si="6"/>
        <v>0</v>
      </c>
      <c r="F83" s="166"/>
      <c r="G83" s="166"/>
      <c r="H83" s="166">
        <f t="shared" si="10"/>
        <v>0</v>
      </c>
      <c r="I83" s="166"/>
      <c r="J83" s="140"/>
      <c r="K83" s="140"/>
      <c r="L83" s="140"/>
      <c r="M83" s="140"/>
      <c r="N83" s="140"/>
      <c r="O83" s="140"/>
      <c r="P83" s="149"/>
    </row>
    <row r="84" spans="1:16" s="130" customFormat="1" ht="12" x14ac:dyDescent="0.2">
      <c r="A84" s="173" t="s">
        <v>70</v>
      </c>
      <c r="B84" s="164" t="s">
        <v>43</v>
      </c>
      <c r="C84" s="172"/>
      <c r="D84" s="166">
        <f t="shared" si="8"/>
        <v>82.5</v>
      </c>
      <c r="E84" s="166">
        <f t="shared" si="6"/>
        <v>82.5</v>
      </c>
      <c r="F84" s="166">
        <v>82.5</v>
      </c>
      <c r="G84" s="166"/>
      <c r="H84" s="166">
        <f t="shared" si="10"/>
        <v>82.5</v>
      </c>
      <c r="I84" s="166"/>
      <c r="J84" s="140"/>
      <c r="K84" s="140"/>
      <c r="L84" s="140"/>
      <c r="M84" s="140"/>
      <c r="N84" s="140"/>
      <c r="O84" s="140"/>
      <c r="P84" s="149"/>
    </row>
    <row r="85" spans="1:16" s="130" customFormat="1" ht="24" x14ac:dyDescent="0.2">
      <c r="A85" s="179" t="s">
        <v>71</v>
      </c>
      <c r="B85" s="165" t="s">
        <v>72</v>
      </c>
      <c r="C85" s="165" t="s">
        <v>73</v>
      </c>
      <c r="D85" s="166">
        <f t="shared" si="8"/>
        <v>10</v>
      </c>
      <c r="E85" s="166">
        <f t="shared" si="6"/>
        <v>10</v>
      </c>
      <c r="F85" s="166">
        <f>F86+F87+F88</f>
        <v>10</v>
      </c>
      <c r="G85" s="166"/>
      <c r="H85" s="166">
        <f t="shared" si="10"/>
        <v>10</v>
      </c>
      <c r="I85" s="166"/>
      <c r="J85" s="140"/>
      <c r="K85" s="140"/>
      <c r="L85" s="140"/>
      <c r="M85" s="140"/>
      <c r="N85" s="140"/>
      <c r="O85" s="140"/>
      <c r="P85" s="149"/>
    </row>
    <row r="86" spans="1:16" s="130" customFormat="1" ht="12" x14ac:dyDescent="0.2">
      <c r="A86" s="171" t="s">
        <v>68</v>
      </c>
      <c r="B86" s="165" t="s">
        <v>72</v>
      </c>
      <c r="C86" s="172"/>
      <c r="D86" s="166">
        <f t="shared" si="8"/>
        <v>8</v>
      </c>
      <c r="E86" s="166">
        <f t="shared" si="6"/>
        <v>8</v>
      </c>
      <c r="F86" s="166">
        <v>8</v>
      </c>
      <c r="G86" s="166"/>
      <c r="H86" s="166">
        <f t="shared" si="10"/>
        <v>8</v>
      </c>
      <c r="I86" s="166"/>
      <c r="J86" s="140"/>
      <c r="K86" s="140"/>
      <c r="L86" s="140"/>
      <c r="M86" s="140"/>
      <c r="N86" s="140"/>
      <c r="O86" s="140"/>
      <c r="P86" s="149"/>
    </row>
    <row r="87" spans="1:16" s="130" customFormat="1" ht="12" x14ac:dyDescent="0.2">
      <c r="A87" s="173" t="s">
        <v>69</v>
      </c>
      <c r="B87" s="165" t="s">
        <v>72</v>
      </c>
      <c r="C87" s="172"/>
      <c r="D87" s="166">
        <f t="shared" si="8"/>
        <v>0</v>
      </c>
      <c r="E87" s="166">
        <f t="shared" si="6"/>
        <v>0</v>
      </c>
      <c r="F87" s="166"/>
      <c r="G87" s="166"/>
      <c r="H87" s="166">
        <f t="shared" si="10"/>
        <v>0</v>
      </c>
      <c r="I87" s="166"/>
      <c r="J87" s="140"/>
      <c r="K87" s="140"/>
      <c r="L87" s="140"/>
      <c r="M87" s="140"/>
      <c r="N87" s="140"/>
      <c r="O87" s="140"/>
      <c r="P87" s="149"/>
    </row>
    <row r="88" spans="1:16" s="130" customFormat="1" ht="12" x14ac:dyDescent="0.2">
      <c r="A88" s="173" t="s">
        <v>70</v>
      </c>
      <c r="B88" s="165" t="s">
        <v>72</v>
      </c>
      <c r="C88" s="172"/>
      <c r="D88" s="166">
        <f t="shared" si="8"/>
        <v>2</v>
      </c>
      <c r="E88" s="166">
        <f t="shared" si="6"/>
        <v>2</v>
      </c>
      <c r="F88" s="166">
        <v>2</v>
      </c>
      <c r="G88" s="166"/>
      <c r="H88" s="166">
        <f t="shared" si="10"/>
        <v>2</v>
      </c>
      <c r="I88" s="166"/>
      <c r="J88" s="140"/>
      <c r="K88" s="140"/>
      <c r="L88" s="140"/>
      <c r="M88" s="140"/>
      <c r="N88" s="140"/>
      <c r="O88" s="140"/>
      <c r="P88" s="149"/>
    </row>
    <row r="89" spans="1:16" s="130" customFormat="1" ht="60" x14ac:dyDescent="0.2">
      <c r="A89" s="167" t="s">
        <v>74</v>
      </c>
      <c r="B89" s="164" t="s">
        <v>43</v>
      </c>
      <c r="C89" s="165" t="s">
        <v>75</v>
      </c>
      <c r="D89" s="166">
        <f t="shared" si="8"/>
        <v>167.904</v>
      </c>
      <c r="E89" s="166">
        <f t="shared" si="6"/>
        <v>167.904</v>
      </c>
      <c r="F89" s="166">
        <f>25.08+1.879+140.945</f>
        <v>167.904</v>
      </c>
      <c r="G89" s="166"/>
      <c r="H89" s="166">
        <f t="shared" si="10"/>
        <v>167.904</v>
      </c>
      <c r="I89" s="166"/>
      <c r="J89" s="140"/>
      <c r="K89" s="140"/>
      <c r="L89" s="140"/>
      <c r="M89" s="140"/>
      <c r="N89" s="140"/>
      <c r="O89" s="140"/>
      <c r="P89" s="149"/>
    </row>
    <row r="90" spans="1:16" s="130" customFormat="1" ht="12" x14ac:dyDescent="0.2">
      <c r="A90" s="178" t="s">
        <v>76</v>
      </c>
      <c r="B90" s="168" t="s">
        <v>43</v>
      </c>
      <c r="C90" s="175" t="s">
        <v>77</v>
      </c>
      <c r="D90" s="166">
        <f t="shared" si="8"/>
        <v>0</v>
      </c>
      <c r="E90" s="166">
        <f t="shared" si="6"/>
        <v>0</v>
      </c>
      <c r="F90" s="166"/>
      <c r="G90" s="166"/>
      <c r="H90" s="166">
        <f t="shared" si="10"/>
        <v>0</v>
      </c>
      <c r="I90" s="166"/>
      <c r="J90" s="140"/>
      <c r="K90" s="140"/>
      <c r="L90" s="140"/>
      <c r="M90" s="140"/>
      <c r="N90" s="140"/>
      <c r="O90" s="140"/>
      <c r="P90" s="149"/>
    </row>
    <row r="91" spans="1:16" s="130" customFormat="1" ht="12" x14ac:dyDescent="0.2">
      <c r="A91" s="167" t="s">
        <v>78</v>
      </c>
      <c r="B91" s="168" t="s">
        <v>43</v>
      </c>
      <c r="C91" s="165" t="s">
        <v>79</v>
      </c>
      <c r="D91" s="166">
        <f t="shared" si="8"/>
        <v>8830.3581299999987</v>
      </c>
      <c r="E91" s="166">
        <f t="shared" si="6"/>
        <v>8830.3581299999987</v>
      </c>
      <c r="F91" s="166">
        <f t="shared" ref="F91" si="12">F92+F93</f>
        <v>8830.3581299999987</v>
      </c>
      <c r="G91" s="166"/>
      <c r="H91" s="166">
        <f t="shared" si="10"/>
        <v>8830.3581299999987</v>
      </c>
      <c r="I91" s="166"/>
      <c r="J91" s="140"/>
      <c r="K91" s="140"/>
      <c r="L91" s="140"/>
      <c r="M91" s="140"/>
      <c r="N91" s="140"/>
      <c r="O91" s="140"/>
      <c r="P91" s="149"/>
    </row>
    <row r="92" spans="1:16" s="130" customFormat="1" ht="12" x14ac:dyDescent="0.2">
      <c r="A92" s="180" t="s">
        <v>80</v>
      </c>
      <c r="B92" s="168" t="s">
        <v>43</v>
      </c>
      <c r="C92" s="175" t="s">
        <v>81</v>
      </c>
      <c r="D92" s="166">
        <f t="shared" si="8"/>
        <v>8830.3581299999987</v>
      </c>
      <c r="E92" s="166">
        <f t="shared" si="6"/>
        <v>8830.3581299999987</v>
      </c>
      <c r="F92" s="166">
        <f>8803.26213+27.096</f>
        <v>8830.3581299999987</v>
      </c>
      <c r="G92" s="166"/>
      <c r="H92" s="166">
        <f t="shared" si="10"/>
        <v>8830.3581299999987</v>
      </c>
      <c r="I92" s="166"/>
      <c r="J92" s="140"/>
      <c r="K92" s="140"/>
      <c r="L92" s="140"/>
      <c r="M92" s="140"/>
      <c r="N92" s="140"/>
      <c r="O92" s="140"/>
      <c r="P92" s="149"/>
    </row>
    <row r="93" spans="1:16" s="130" customFormat="1" ht="12" x14ac:dyDescent="0.2">
      <c r="A93" s="181" t="s">
        <v>82</v>
      </c>
      <c r="B93" s="164" t="s">
        <v>43</v>
      </c>
      <c r="C93" s="165" t="s">
        <v>83</v>
      </c>
      <c r="D93" s="166">
        <f t="shared" si="8"/>
        <v>0</v>
      </c>
      <c r="E93" s="166">
        <f t="shared" si="6"/>
        <v>0</v>
      </c>
      <c r="F93" s="174"/>
      <c r="G93" s="174"/>
      <c r="H93" s="166">
        <f t="shared" si="10"/>
        <v>0</v>
      </c>
      <c r="I93" s="174"/>
      <c r="J93" s="140"/>
      <c r="K93" s="140"/>
      <c r="L93" s="140"/>
      <c r="M93" s="140"/>
      <c r="N93" s="140"/>
      <c r="O93" s="140"/>
      <c r="P93" s="149"/>
    </row>
    <row r="94" spans="1:16" s="130" customFormat="1" ht="13.5" customHeight="1" x14ac:dyDescent="0.2">
      <c r="A94" s="167" t="s">
        <v>84</v>
      </c>
      <c r="B94" s="168" t="s">
        <v>43</v>
      </c>
      <c r="C94" s="165" t="s">
        <v>85</v>
      </c>
      <c r="D94" s="166">
        <f t="shared" si="8"/>
        <v>0</v>
      </c>
      <c r="E94" s="166">
        <f t="shared" si="6"/>
        <v>0</v>
      </c>
      <c r="F94" s="166"/>
      <c r="G94" s="166"/>
      <c r="H94" s="166">
        <f t="shared" si="10"/>
        <v>0</v>
      </c>
      <c r="I94" s="166"/>
      <c r="J94" s="140"/>
      <c r="K94" s="140"/>
      <c r="L94" s="140"/>
      <c r="M94" s="140"/>
      <c r="N94" s="140"/>
      <c r="O94" s="140"/>
      <c r="P94" s="149"/>
    </row>
    <row r="95" spans="1:16" s="130" customFormat="1" ht="24" x14ac:dyDescent="0.2">
      <c r="A95" s="167" t="s">
        <v>86</v>
      </c>
      <c r="B95" s="164" t="s">
        <v>43</v>
      </c>
      <c r="C95" s="165" t="s">
        <v>87</v>
      </c>
      <c r="D95" s="166">
        <f t="shared" si="8"/>
        <v>7</v>
      </c>
      <c r="E95" s="166">
        <f t="shared" si="6"/>
        <v>7</v>
      </c>
      <c r="F95" s="166">
        <v>7</v>
      </c>
      <c r="G95" s="174"/>
      <c r="H95" s="166">
        <f t="shared" si="10"/>
        <v>7</v>
      </c>
      <c r="I95" s="174"/>
      <c r="J95" s="140"/>
      <c r="K95" s="140"/>
      <c r="L95" s="140"/>
      <c r="M95" s="140"/>
      <c r="N95" s="140"/>
      <c r="O95" s="140"/>
      <c r="P95" s="149"/>
    </row>
    <row r="96" spans="1:16" s="130" customFormat="1" ht="12" x14ac:dyDescent="0.2">
      <c r="A96" s="178" t="s">
        <v>88</v>
      </c>
      <c r="B96" s="168" t="s">
        <v>43</v>
      </c>
      <c r="C96" s="175" t="s">
        <v>89</v>
      </c>
      <c r="D96" s="166">
        <f t="shared" si="8"/>
        <v>590.73532</v>
      </c>
      <c r="E96" s="166">
        <f>H96+I96</f>
        <v>590.73532</v>
      </c>
      <c r="F96" s="166">
        <f>12.345+174.55+365.84032+38</f>
        <v>590.73532</v>
      </c>
      <c r="G96" s="166"/>
      <c r="H96" s="166">
        <f t="shared" si="10"/>
        <v>590.73532</v>
      </c>
      <c r="I96" s="166"/>
      <c r="J96" s="140"/>
      <c r="K96" s="140"/>
      <c r="L96" s="140"/>
      <c r="M96" s="140"/>
      <c r="N96" s="140"/>
      <c r="O96" s="140"/>
      <c r="P96" s="149"/>
    </row>
    <row r="97" spans="1:16" s="130" customFormat="1" ht="24" x14ac:dyDescent="0.2">
      <c r="A97" s="163" t="s">
        <v>90</v>
      </c>
      <c r="B97" s="164" t="s">
        <v>43</v>
      </c>
      <c r="C97" s="165" t="s">
        <v>91</v>
      </c>
      <c r="D97" s="166">
        <f t="shared" si="8"/>
        <v>0</v>
      </c>
      <c r="E97" s="166">
        <f t="shared" ref="E97:E103" si="13">H97+I97</f>
        <v>0</v>
      </c>
      <c r="F97" s="166"/>
      <c r="G97" s="166"/>
      <c r="H97" s="166">
        <f t="shared" si="10"/>
        <v>0</v>
      </c>
      <c r="I97" s="166"/>
      <c r="J97" s="140"/>
      <c r="K97" s="140"/>
      <c r="L97" s="140"/>
      <c r="M97" s="140"/>
      <c r="N97" s="140"/>
      <c r="O97" s="140"/>
      <c r="P97" s="149"/>
    </row>
    <row r="98" spans="1:16" s="130" customFormat="1" ht="12" x14ac:dyDescent="0.2">
      <c r="A98" s="182" t="s">
        <v>92</v>
      </c>
      <c r="B98" s="172"/>
      <c r="C98" s="165" t="s">
        <v>93</v>
      </c>
      <c r="D98" s="166">
        <f t="shared" si="8"/>
        <v>0</v>
      </c>
      <c r="E98" s="166">
        <f t="shared" si="13"/>
        <v>0</v>
      </c>
      <c r="F98" s="174"/>
      <c r="G98" s="174"/>
      <c r="H98" s="166">
        <f t="shared" si="10"/>
        <v>0</v>
      </c>
      <c r="I98" s="174"/>
      <c r="J98" s="140"/>
      <c r="K98" s="140"/>
      <c r="L98" s="140"/>
      <c r="M98" s="140"/>
      <c r="N98" s="140"/>
      <c r="O98" s="140"/>
      <c r="P98" s="149"/>
    </row>
    <row r="99" spans="1:16" s="130" customFormat="1" ht="12" x14ac:dyDescent="0.2">
      <c r="A99" s="183" t="s">
        <v>94</v>
      </c>
      <c r="B99" s="172" t="s">
        <v>43</v>
      </c>
      <c r="C99" s="165" t="s">
        <v>95</v>
      </c>
      <c r="D99" s="166">
        <f t="shared" si="8"/>
        <v>0</v>
      </c>
      <c r="E99" s="166">
        <f t="shared" si="13"/>
        <v>0</v>
      </c>
      <c r="F99" s="174"/>
      <c r="G99" s="184"/>
      <c r="H99" s="166">
        <f t="shared" si="10"/>
        <v>0</v>
      </c>
      <c r="I99" s="184"/>
      <c r="J99" s="140"/>
      <c r="K99" s="140"/>
      <c r="L99" s="140"/>
      <c r="M99" s="140"/>
      <c r="N99" s="140"/>
      <c r="O99" s="140"/>
      <c r="P99" s="149"/>
    </row>
    <row r="100" spans="1:16" x14ac:dyDescent="0.2">
      <c r="A100" s="185" t="s">
        <v>96</v>
      </c>
      <c r="B100" s="172" t="s">
        <v>43</v>
      </c>
      <c r="C100" s="165" t="s">
        <v>97</v>
      </c>
      <c r="D100" s="166">
        <f t="shared" si="8"/>
        <v>0</v>
      </c>
      <c r="E100" s="166">
        <f t="shared" si="13"/>
        <v>0</v>
      </c>
      <c r="F100" s="184"/>
      <c r="G100" s="184"/>
      <c r="H100" s="166">
        <f t="shared" si="10"/>
        <v>0</v>
      </c>
      <c r="I100" s="184"/>
      <c r="J100" s="140"/>
      <c r="K100" s="140"/>
      <c r="L100" s="140"/>
      <c r="M100" s="140"/>
      <c r="N100" s="140"/>
      <c r="O100" s="140"/>
      <c r="P100" s="186"/>
    </row>
    <row r="101" spans="1:16" x14ac:dyDescent="0.2">
      <c r="A101" s="187" t="s">
        <v>98</v>
      </c>
      <c r="B101" s="172" t="s">
        <v>43</v>
      </c>
      <c r="C101" s="165" t="s">
        <v>100</v>
      </c>
      <c r="D101" s="166">
        <f t="shared" si="8"/>
        <v>0</v>
      </c>
      <c r="E101" s="166">
        <f t="shared" si="13"/>
        <v>0</v>
      </c>
      <c r="F101" s="184"/>
      <c r="G101" s="184"/>
      <c r="H101" s="166">
        <f t="shared" si="10"/>
        <v>0</v>
      </c>
      <c r="I101" s="184"/>
      <c r="J101" s="140"/>
      <c r="K101" s="140"/>
      <c r="L101" s="140"/>
      <c r="M101" s="140"/>
      <c r="N101" s="140"/>
      <c r="O101" s="140"/>
      <c r="P101" s="186"/>
    </row>
    <row r="102" spans="1:16" x14ac:dyDescent="0.2">
      <c r="A102" s="187" t="s">
        <v>101</v>
      </c>
      <c r="B102" s="172" t="s">
        <v>43</v>
      </c>
      <c r="C102" s="165" t="s">
        <v>102</v>
      </c>
      <c r="D102" s="166">
        <f t="shared" si="8"/>
        <v>0</v>
      </c>
      <c r="E102" s="166">
        <f t="shared" si="13"/>
        <v>0</v>
      </c>
      <c r="F102" s="184"/>
      <c r="G102" s="184"/>
      <c r="H102" s="166">
        <f t="shared" si="10"/>
        <v>0</v>
      </c>
      <c r="I102" s="184"/>
      <c r="J102" s="140"/>
      <c r="K102" s="140"/>
      <c r="L102" s="140"/>
      <c r="M102" s="140"/>
      <c r="N102" s="140"/>
      <c r="O102" s="140"/>
      <c r="P102" s="186"/>
    </row>
    <row r="103" spans="1:16" x14ac:dyDescent="0.2">
      <c r="A103" s="188" t="s">
        <v>103</v>
      </c>
      <c r="B103" s="172" t="s">
        <v>43</v>
      </c>
      <c r="C103" s="165" t="s">
        <v>104</v>
      </c>
      <c r="D103" s="166">
        <f t="shared" si="8"/>
        <v>264</v>
      </c>
      <c r="E103" s="166">
        <f t="shared" si="13"/>
        <v>264</v>
      </c>
      <c r="F103" s="189">
        <v>264</v>
      </c>
      <c r="G103" s="189"/>
      <c r="H103" s="166">
        <f t="shared" si="10"/>
        <v>264</v>
      </c>
      <c r="I103" s="189"/>
      <c r="J103" s="140"/>
      <c r="K103" s="140"/>
      <c r="L103" s="140"/>
      <c r="M103" s="140"/>
      <c r="N103" s="140"/>
      <c r="O103" s="140"/>
      <c r="P103" s="186"/>
    </row>
    <row r="104" spans="1:16" x14ac:dyDescent="0.2">
      <c r="A104" s="190" t="s">
        <v>105</v>
      </c>
      <c r="B104" s="172"/>
      <c r="C104" s="165"/>
      <c r="D104" s="191"/>
      <c r="E104" s="191"/>
      <c r="F104" s="191"/>
      <c r="G104" s="191"/>
      <c r="H104" s="191"/>
      <c r="I104" s="191"/>
      <c r="J104" s="140"/>
      <c r="K104" s="140"/>
      <c r="L104" s="140"/>
      <c r="M104" s="140"/>
      <c r="N104" s="140"/>
      <c r="O104" s="140"/>
      <c r="P104" s="186"/>
    </row>
    <row r="105" spans="1:16" x14ac:dyDescent="0.2">
      <c r="A105" s="188" t="s">
        <v>106</v>
      </c>
      <c r="B105" s="172" t="s">
        <v>43</v>
      </c>
      <c r="C105" s="165" t="s">
        <v>107</v>
      </c>
      <c r="D105" s="192">
        <f t="shared" ref="D105:D106" si="14">E105</f>
        <v>13819.233069999998</v>
      </c>
      <c r="E105" s="192">
        <f t="shared" ref="E105:E106" si="15">F105+G105+I105</f>
        <v>13819.233069999998</v>
      </c>
      <c r="F105" s="192">
        <f>F67-F106</f>
        <v>13819.233069999998</v>
      </c>
      <c r="G105" s="192"/>
      <c r="H105" s="192">
        <f>SUM(F105:G105)</f>
        <v>13819.233069999998</v>
      </c>
      <c r="I105" s="193"/>
      <c r="J105" s="140"/>
      <c r="K105" s="140"/>
      <c r="L105" s="140"/>
      <c r="M105" s="140"/>
      <c r="N105" s="140"/>
      <c r="O105" s="140"/>
      <c r="P105" s="186"/>
    </row>
    <row r="106" spans="1:16" x14ac:dyDescent="0.2">
      <c r="A106" s="188" t="s">
        <v>108</v>
      </c>
      <c r="B106" s="172" t="s">
        <v>43</v>
      </c>
      <c r="C106" s="165" t="s">
        <v>109</v>
      </c>
      <c r="D106" s="192">
        <f t="shared" si="14"/>
        <v>1014.6849999999999</v>
      </c>
      <c r="E106" s="192">
        <f t="shared" si="15"/>
        <v>1014.6849999999999</v>
      </c>
      <c r="F106" s="192">
        <f>969.685+7+38</f>
        <v>1014.6849999999999</v>
      </c>
      <c r="G106" s="192">
        <v>0</v>
      </c>
      <c r="H106" s="192">
        <f>SUM(F106:G106)</f>
        <v>1014.6849999999999</v>
      </c>
      <c r="I106" s="193"/>
      <c r="J106" s="140"/>
      <c r="K106" s="140"/>
      <c r="L106" s="140"/>
      <c r="M106" s="140"/>
      <c r="N106" s="140"/>
      <c r="O106" s="140"/>
      <c r="P106" s="186"/>
    </row>
    <row r="107" spans="1:16" ht="51" x14ac:dyDescent="0.2">
      <c r="A107" s="194" t="s">
        <v>110</v>
      </c>
      <c r="B107" s="172" t="s">
        <v>43</v>
      </c>
      <c r="C107" s="165" t="s">
        <v>111</v>
      </c>
      <c r="D107" s="193"/>
      <c r="E107" s="193"/>
      <c r="F107" s="193"/>
      <c r="G107" s="193"/>
      <c r="H107" s="193"/>
      <c r="I107" s="193"/>
      <c r="J107" s="140"/>
      <c r="K107" s="140"/>
      <c r="L107" s="140"/>
      <c r="M107" s="140"/>
      <c r="N107" s="140"/>
      <c r="O107" s="140"/>
      <c r="P107" s="186"/>
    </row>
    <row r="108" spans="1:16" ht="25.5" x14ac:dyDescent="0.2">
      <c r="A108" s="195" t="s">
        <v>112</v>
      </c>
      <c r="B108" s="172" t="s">
        <v>43</v>
      </c>
      <c r="C108" s="165" t="s">
        <v>113</v>
      </c>
      <c r="D108" s="196"/>
      <c r="E108" s="196"/>
      <c r="F108" s="196"/>
      <c r="G108" s="196"/>
      <c r="H108" s="196"/>
      <c r="I108" s="196"/>
      <c r="J108" s="140"/>
      <c r="K108" s="140"/>
      <c r="L108" s="140"/>
      <c r="M108" s="140"/>
      <c r="N108" s="140"/>
      <c r="O108" s="140"/>
      <c r="P108" s="186"/>
    </row>
    <row r="109" spans="1:16" x14ac:dyDescent="0.2">
      <c r="A109" s="197" t="s">
        <v>114</v>
      </c>
      <c r="B109" s="172" t="s">
        <v>43</v>
      </c>
      <c r="C109" s="165"/>
      <c r="D109" s="196"/>
      <c r="E109" s="196"/>
      <c r="F109" s="196"/>
      <c r="G109" s="198"/>
      <c r="H109" s="196"/>
      <c r="I109" s="196"/>
      <c r="J109" s="140"/>
      <c r="K109" s="140"/>
      <c r="L109" s="140"/>
      <c r="M109" s="140"/>
      <c r="N109" s="140"/>
      <c r="O109" s="140"/>
      <c r="P109" s="186"/>
    </row>
    <row r="110" spans="1:16" x14ac:dyDescent="0.2">
      <c r="A110" s="199" t="s">
        <v>115</v>
      </c>
      <c r="B110" s="172" t="s">
        <v>43</v>
      </c>
      <c r="C110" s="165"/>
      <c r="D110" s="193"/>
      <c r="E110" s="193"/>
      <c r="F110" s="193"/>
      <c r="G110" s="200"/>
      <c r="H110" s="193"/>
      <c r="I110" s="193"/>
      <c r="J110" s="140"/>
      <c r="K110" s="140"/>
      <c r="L110" s="140"/>
      <c r="M110" s="140"/>
      <c r="N110" s="140"/>
      <c r="O110" s="140"/>
      <c r="P110" s="186"/>
    </row>
    <row r="111" spans="1:16" ht="25.5" x14ac:dyDescent="0.2">
      <c r="A111" s="199" t="s">
        <v>116</v>
      </c>
      <c r="B111" s="172" t="s">
        <v>43</v>
      </c>
      <c r="C111" s="165"/>
      <c r="D111" s="193"/>
      <c r="E111" s="193"/>
      <c r="F111" s="193"/>
      <c r="G111" s="193"/>
      <c r="H111" s="193"/>
      <c r="I111" s="193"/>
      <c r="J111" s="140"/>
      <c r="K111" s="140"/>
      <c r="L111" s="140"/>
      <c r="M111" s="140"/>
      <c r="N111" s="140"/>
      <c r="O111" s="140"/>
      <c r="P111" s="186"/>
    </row>
    <row r="112" spans="1:16" x14ac:dyDescent="0.2">
      <c r="A112" s="188" t="s">
        <v>117</v>
      </c>
      <c r="B112" s="172" t="s">
        <v>43</v>
      </c>
      <c r="C112" s="165"/>
      <c r="D112" s="193"/>
      <c r="E112" s="193"/>
      <c r="F112" s="193"/>
      <c r="G112" s="193"/>
      <c r="H112" s="193"/>
      <c r="I112" s="193"/>
      <c r="J112" s="140"/>
      <c r="K112" s="140"/>
      <c r="L112" s="140"/>
      <c r="M112" s="140"/>
      <c r="N112" s="140"/>
      <c r="O112" s="140"/>
      <c r="P112" s="186"/>
    </row>
    <row r="113" spans="1:16" ht="38.25" x14ac:dyDescent="0.2">
      <c r="A113" s="194" t="s">
        <v>118</v>
      </c>
      <c r="B113" s="172" t="s">
        <v>43</v>
      </c>
      <c r="C113" s="165" t="s">
        <v>119</v>
      </c>
      <c r="D113" s="193"/>
      <c r="E113" s="193"/>
      <c r="F113" s="193"/>
      <c r="G113" s="193"/>
      <c r="H113" s="193"/>
      <c r="I113" s="193"/>
      <c r="J113" s="140"/>
      <c r="K113" s="140"/>
      <c r="L113" s="140"/>
      <c r="M113" s="140"/>
      <c r="N113" s="140"/>
      <c r="O113" s="140"/>
      <c r="P113" s="186"/>
    </row>
    <row r="115" spans="1:16" x14ac:dyDescent="0.2">
      <c r="A115" s="126" t="s">
        <v>120</v>
      </c>
    </row>
    <row r="116" spans="1:16" x14ac:dyDescent="0.2">
      <c r="A116" s="126" t="s">
        <v>121</v>
      </c>
    </row>
    <row r="117" spans="1:16" x14ac:dyDescent="0.2">
      <c r="A117" s="126" t="s">
        <v>122</v>
      </c>
    </row>
    <row r="118" spans="1:16" ht="4.5" customHeight="1" x14ac:dyDescent="0.2"/>
    <row r="119" spans="1:16" s="202" customFormat="1" ht="9.75" x14ac:dyDescent="0.15">
      <c r="A119" s="201" t="s">
        <v>193</v>
      </c>
    </row>
    <row r="121" spans="1:16" x14ac:dyDescent="0.2">
      <c r="P121" s="203" t="s">
        <v>242</v>
      </c>
    </row>
    <row r="123" spans="1:16" s="128" customFormat="1" ht="14.25" x14ac:dyDescent="0.2">
      <c r="A123" s="127" t="s">
        <v>123</v>
      </c>
    </row>
    <row r="125" spans="1:16" x14ac:dyDescent="0.2">
      <c r="A125" s="240" t="s">
        <v>124</v>
      </c>
      <c r="B125" s="242" t="s">
        <v>125</v>
      </c>
      <c r="C125" s="244" t="s">
        <v>126</v>
      </c>
      <c r="D125" s="246" t="s">
        <v>127</v>
      </c>
      <c r="E125" s="235" t="s">
        <v>128</v>
      </c>
      <c r="F125" s="236" t="s">
        <v>129</v>
      </c>
      <c r="G125" s="236"/>
      <c r="H125" s="236"/>
      <c r="I125" s="236"/>
      <c r="J125" s="234" t="s">
        <v>130</v>
      </c>
      <c r="K125" s="235" t="s">
        <v>131</v>
      </c>
      <c r="L125" s="236" t="s">
        <v>132</v>
      </c>
      <c r="M125" s="236"/>
      <c r="N125" s="236"/>
      <c r="O125" s="236"/>
      <c r="P125" s="237" t="s">
        <v>133</v>
      </c>
    </row>
    <row r="126" spans="1:16" ht="51" x14ac:dyDescent="0.2">
      <c r="A126" s="241"/>
      <c r="B126" s="243"/>
      <c r="C126" s="245"/>
      <c r="D126" s="247"/>
      <c r="E126" s="235"/>
      <c r="F126" s="204" t="s">
        <v>134</v>
      </c>
      <c r="G126" s="204" t="s">
        <v>135</v>
      </c>
      <c r="H126" s="204" t="s">
        <v>136</v>
      </c>
      <c r="I126" s="205" t="s">
        <v>137</v>
      </c>
      <c r="J126" s="234"/>
      <c r="K126" s="235"/>
      <c r="L126" s="204" t="s">
        <v>134</v>
      </c>
      <c r="M126" s="204" t="s">
        <v>138</v>
      </c>
      <c r="N126" s="206" t="s">
        <v>139</v>
      </c>
      <c r="O126" s="205" t="s">
        <v>137</v>
      </c>
      <c r="P126" s="237"/>
    </row>
    <row r="127" spans="1:16" s="135" customFormat="1" ht="9.75" x14ac:dyDescent="0.2">
      <c r="A127" s="134" t="s">
        <v>194</v>
      </c>
      <c r="B127" s="134" t="s">
        <v>195</v>
      </c>
      <c r="C127" s="134" t="s">
        <v>196</v>
      </c>
      <c r="D127" s="134" t="s">
        <v>197</v>
      </c>
      <c r="E127" s="134" t="s">
        <v>198</v>
      </c>
      <c r="F127" s="134" t="s">
        <v>199</v>
      </c>
      <c r="G127" s="134" t="s">
        <v>200</v>
      </c>
      <c r="H127" s="162" t="s">
        <v>201</v>
      </c>
      <c r="I127" s="134" t="s">
        <v>202</v>
      </c>
      <c r="J127" s="134" t="s">
        <v>203</v>
      </c>
      <c r="K127" s="134" t="s">
        <v>204</v>
      </c>
      <c r="L127" s="134" t="s">
        <v>205</v>
      </c>
      <c r="M127" s="134" t="s">
        <v>206</v>
      </c>
      <c r="N127" s="162" t="s">
        <v>207</v>
      </c>
      <c r="O127" s="134" t="s">
        <v>208</v>
      </c>
      <c r="P127" s="134" t="s">
        <v>209</v>
      </c>
    </row>
    <row r="128" spans="1:16" s="130" customFormat="1" ht="12" x14ac:dyDescent="0.2">
      <c r="A128" s="141" t="s">
        <v>227</v>
      </c>
      <c r="B128" s="141" t="s">
        <v>43</v>
      </c>
      <c r="C128" s="207" t="s">
        <v>228</v>
      </c>
      <c r="D128" s="208">
        <f>E128</f>
        <v>9</v>
      </c>
      <c r="E128" s="208">
        <f>H128+I128</f>
        <v>9</v>
      </c>
      <c r="F128" s="208">
        <v>9</v>
      </c>
      <c r="G128" s="208"/>
      <c r="H128" s="208">
        <f>G128+F128</f>
        <v>9</v>
      </c>
      <c r="I128" s="208"/>
      <c r="J128" s="208">
        <f>K128</f>
        <v>21159</v>
      </c>
      <c r="K128" s="208">
        <f>N128+O128</f>
        <v>21159</v>
      </c>
      <c r="L128" s="208">
        <f>L129</f>
        <v>21159</v>
      </c>
      <c r="M128" s="208"/>
      <c r="N128" s="208">
        <f>M128+L128</f>
        <v>21159</v>
      </c>
      <c r="O128" s="208"/>
      <c r="P128" s="149"/>
    </row>
    <row r="129" spans="1:16" s="130" customFormat="1" ht="12" x14ac:dyDescent="0.2">
      <c r="A129" s="207" t="s">
        <v>229</v>
      </c>
      <c r="B129" s="141" t="s">
        <v>43</v>
      </c>
      <c r="C129" s="209" t="s">
        <v>230</v>
      </c>
      <c r="D129" s="208">
        <f t="shared" ref="D129:D134" si="16">E129</f>
        <v>9</v>
      </c>
      <c r="E129" s="208">
        <f t="shared" ref="E129:E134" si="17">H129+I129</f>
        <v>9</v>
      </c>
      <c r="F129" s="208">
        <v>9</v>
      </c>
      <c r="G129" s="208"/>
      <c r="H129" s="208">
        <f t="shared" ref="H129:H134" si="18">G129+F129</f>
        <v>9</v>
      </c>
      <c r="I129" s="208"/>
      <c r="J129" s="208">
        <f t="shared" ref="J129:J134" si="19">K129</f>
        <v>21159</v>
      </c>
      <c r="K129" s="208">
        <f t="shared" ref="K129:K134" si="20">N129+O129</f>
        <v>21159</v>
      </c>
      <c r="L129" s="208">
        <f>83+20935+141</f>
        <v>21159</v>
      </c>
      <c r="M129" s="208"/>
      <c r="N129" s="208">
        <f t="shared" ref="N129:N134" si="21">M129+L129</f>
        <v>21159</v>
      </c>
      <c r="O129" s="208"/>
      <c r="P129" s="149"/>
    </row>
    <row r="130" spans="1:16" s="130" customFormat="1" ht="48" x14ac:dyDescent="0.2">
      <c r="A130" s="136" t="s">
        <v>231</v>
      </c>
      <c r="B130" s="143" t="s">
        <v>43</v>
      </c>
      <c r="C130" s="137" t="s">
        <v>232</v>
      </c>
      <c r="D130" s="208">
        <f t="shared" si="16"/>
        <v>0</v>
      </c>
      <c r="E130" s="208">
        <f t="shared" si="17"/>
        <v>0</v>
      </c>
      <c r="F130" s="208"/>
      <c r="G130" s="208"/>
      <c r="H130" s="208">
        <f t="shared" si="18"/>
        <v>0</v>
      </c>
      <c r="I130" s="208"/>
      <c r="J130" s="208">
        <f t="shared" si="19"/>
        <v>0</v>
      </c>
      <c r="K130" s="208">
        <f t="shared" si="20"/>
        <v>0</v>
      </c>
      <c r="L130" s="208"/>
      <c r="M130" s="208"/>
      <c r="N130" s="208">
        <f t="shared" si="21"/>
        <v>0</v>
      </c>
      <c r="O130" s="208"/>
      <c r="P130" s="149"/>
    </row>
    <row r="131" spans="1:16" s="130" customFormat="1" ht="48" x14ac:dyDescent="0.2">
      <c r="A131" s="136" t="s">
        <v>233</v>
      </c>
      <c r="B131" s="143" t="s">
        <v>43</v>
      </c>
      <c r="C131" s="137" t="s">
        <v>234</v>
      </c>
      <c r="D131" s="208">
        <f t="shared" si="16"/>
        <v>0</v>
      </c>
      <c r="E131" s="208">
        <f t="shared" si="17"/>
        <v>0</v>
      </c>
      <c r="F131" s="208"/>
      <c r="G131" s="208"/>
      <c r="H131" s="208">
        <f t="shared" si="18"/>
        <v>0</v>
      </c>
      <c r="I131" s="208"/>
      <c r="J131" s="208">
        <f t="shared" si="19"/>
        <v>0</v>
      </c>
      <c r="K131" s="208">
        <f t="shared" si="20"/>
        <v>0</v>
      </c>
      <c r="L131" s="208"/>
      <c r="M131" s="208"/>
      <c r="N131" s="208">
        <f t="shared" si="21"/>
        <v>0</v>
      </c>
      <c r="O131" s="208"/>
      <c r="P131" s="149"/>
    </row>
    <row r="132" spans="1:16" s="130" customFormat="1" ht="12" x14ac:dyDescent="0.2">
      <c r="A132" s="141" t="s">
        <v>235</v>
      </c>
      <c r="B132" s="141" t="s">
        <v>43</v>
      </c>
      <c r="C132" s="142" t="s">
        <v>236</v>
      </c>
      <c r="D132" s="208">
        <f t="shared" si="16"/>
        <v>0</v>
      </c>
      <c r="E132" s="208">
        <f t="shared" si="17"/>
        <v>0</v>
      </c>
      <c r="F132" s="208"/>
      <c r="G132" s="208"/>
      <c r="H132" s="208">
        <f t="shared" si="18"/>
        <v>0</v>
      </c>
      <c r="I132" s="208"/>
      <c r="J132" s="208">
        <f t="shared" si="19"/>
        <v>0</v>
      </c>
      <c r="K132" s="208">
        <f t="shared" si="20"/>
        <v>0</v>
      </c>
      <c r="L132" s="208"/>
      <c r="M132" s="208"/>
      <c r="N132" s="208">
        <f t="shared" si="21"/>
        <v>0</v>
      </c>
      <c r="O132" s="208"/>
      <c r="P132" s="149"/>
    </row>
    <row r="133" spans="1:16" s="130" customFormat="1" ht="12" x14ac:dyDescent="0.2">
      <c r="A133" s="141" t="s">
        <v>237</v>
      </c>
      <c r="B133" s="141" t="s">
        <v>43</v>
      </c>
      <c r="C133" s="142" t="s">
        <v>238</v>
      </c>
      <c r="D133" s="208">
        <f t="shared" si="16"/>
        <v>0</v>
      </c>
      <c r="E133" s="208">
        <f t="shared" si="17"/>
        <v>0</v>
      </c>
      <c r="F133" s="208"/>
      <c r="G133" s="208"/>
      <c r="H133" s="208">
        <f t="shared" si="18"/>
        <v>0</v>
      </c>
      <c r="I133" s="208"/>
      <c r="J133" s="208">
        <f t="shared" si="19"/>
        <v>0</v>
      </c>
      <c r="K133" s="208">
        <f t="shared" si="20"/>
        <v>0</v>
      </c>
      <c r="L133" s="208"/>
      <c r="M133" s="208"/>
      <c r="N133" s="208">
        <f t="shared" si="21"/>
        <v>0</v>
      </c>
      <c r="O133" s="208"/>
      <c r="P133" s="149"/>
    </row>
    <row r="134" spans="1:16" s="130" customFormat="1" ht="12" x14ac:dyDescent="0.2">
      <c r="A134" s="149" t="s">
        <v>239</v>
      </c>
      <c r="B134" s="149" t="s">
        <v>43</v>
      </c>
      <c r="C134" s="210" t="s">
        <v>240</v>
      </c>
      <c r="D134" s="208">
        <f t="shared" si="16"/>
        <v>0</v>
      </c>
      <c r="E134" s="208">
        <f t="shared" si="17"/>
        <v>0</v>
      </c>
      <c r="F134" s="208"/>
      <c r="G134" s="208"/>
      <c r="H134" s="208">
        <f t="shared" si="18"/>
        <v>0</v>
      </c>
      <c r="I134" s="208"/>
      <c r="J134" s="208">
        <f t="shared" si="19"/>
        <v>0</v>
      </c>
      <c r="K134" s="208">
        <f t="shared" si="20"/>
        <v>0</v>
      </c>
      <c r="L134" s="208"/>
      <c r="M134" s="208"/>
      <c r="N134" s="208">
        <f t="shared" si="21"/>
        <v>0</v>
      </c>
      <c r="O134" s="208"/>
      <c r="P134" s="149"/>
    </row>
    <row r="136" spans="1:16" x14ac:dyDescent="0.2">
      <c r="A136" s="126" t="s">
        <v>121</v>
      </c>
    </row>
    <row r="137" spans="1:16" x14ac:dyDescent="0.2">
      <c r="A137" s="126" t="s">
        <v>122</v>
      </c>
    </row>
    <row r="139" spans="1:16" x14ac:dyDescent="0.2">
      <c r="A139" s="132" t="s">
        <v>192</v>
      </c>
      <c r="G139" s="126"/>
    </row>
  </sheetData>
  <mergeCells count="30">
    <mergeCell ref="A16:A17"/>
    <mergeCell ref="B16:B17"/>
    <mergeCell ref="C16:C17"/>
    <mergeCell ref="D16:D17"/>
    <mergeCell ref="E16:E17"/>
    <mergeCell ref="A64:A65"/>
    <mergeCell ref="B64:B65"/>
    <mergeCell ref="C64:C65"/>
    <mergeCell ref="D64:D65"/>
    <mergeCell ref="E64:E65"/>
    <mergeCell ref="F125:I125"/>
    <mergeCell ref="I16:I17"/>
    <mergeCell ref="J16:J17"/>
    <mergeCell ref="K16:M16"/>
    <mergeCell ref="N16:N17"/>
    <mergeCell ref="F64:I64"/>
    <mergeCell ref="F16:H16"/>
    <mergeCell ref="A125:A126"/>
    <mergeCell ref="B125:B126"/>
    <mergeCell ref="C125:C126"/>
    <mergeCell ref="D125:D126"/>
    <mergeCell ref="E125:E126"/>
    <mergeCell ref="J125:J126"/>
    <mergeCell ref="K125:K126"/>
    <mergeCell ref="L125:O125"/>
    <mergeCell ref="P125:P126"/>
    <mergeCell ref="J64:J65"/>
    <mergeCell ref="K64:K65"/>
    <mergeCell ref="L64:O64"/>
    <mergeCell ref="P64:P65"/>
  </mergeCells>
  <pageMargins left="0" right="0" top="0.63" bottom="0" header="0.31496062992125984" footer="0.31496062992125984"/>
  <pageSetup paperSize="9" scale="54" fitToHeight="7" orientation="landscape" horizontalDpi="1200" verticalDpi="1200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9"/>
  <sheetViews>
    <sheetView topLeftCell="A79" zoomScale="90" zoomScaleNormal="90" zoomScaleSheetLayoutView="124" workbookViewId="0">
      <selection activeCell="F96" sqref="F96"/>
    </sheetView>
  </sheetViews>
  <sheetFormatPr defaultRowHeight="12.75" x14ac:dyDescent="0.2"/>
  <cols>
    <col min="1" max="1" width="55.140625" customWidth="1"/>
    <col min="2" max="2" width="10.140625" customWidth="1"/>
    <col min="3" max="3" width="10.7109375" customWidth="1"/>
    <col min="4" max="4" width="15.7109375" customWidth="1"/>
    <col min="5" max="5" width="15.42578125" customWidth="1"/>
    <col min="6" max="6" width="16.85546875" customWidth="1"/>
    <col min="7" max="7" width="15.28515625" customWidth="1"/>
    <col min="8" max="8" width="14.7109375" customWidth="1"/>
    <col min="9" max="12" width="13.28515625" customWidth="1"/>
    <col min="13" max="13" width="15.28515625" customWidth="1"/>
    <col min="14" max="14" width="15.140625" customWidth="1"/>
    <col min="15" max="15" width="13.28515625" customWidth="1"/>
    <col min="16" max="16" width="18.5703125" customWidth="1"/>
  </cols>
  <sheetData>
    <row r="1" spans="1:14" x14ac:dyDescent="0.2">
      <c r="N1" s="1" t="s">
        <v>0</v>
      </c>
    </row>
    <row r="3" spans="1:14" s="3" customFormat="1" ht="14.25" x14ac:dyDescent="0.2">
      <c r="A3" s="2" t="s">
        <v>1</v>
      </c>
    </row>
    <row r="4" spans="1:14" s="3" customFormat="1" ht="14.25" x14ac:dyDescent="0.2">
      <c r="A4" s="2" t="s">
        <v>2</v>
      </c>
    </row>
    <row r="6" spans="1:14" s="8" customFormat="1" ht="12" x14ac:dyDescent="0.2">
      <c r="A6" s="74"/>
    </row>
    <row r="7" spans="1:14" s="8" customFormat="1" ht="12" x14ac:dyDescent="0.2">
      <c r="A7" s="84" t="s">
        <v>223</v>
      </c>
    </row>
    <row r="8" spans="1:14" s="8" customFormat="1" ht="12" x14ac:dyDescent="0.2">
      <c r="A8" s="74" t="s">
        <v>184</v>
      </c>
    </row>
    <row r="9" spans="1:14" s="8" customFormat="1" ht="12" x14ac:dyDescent="0.2">
      <c r="A9" s="74" t="s">
        <v>185</v>
      </c>
    </row>
    <row r="10" spans="1:14" s="8" customFormat="1" ht="12" x14ac:dyDescent="0.2">
      <c r="A10" s="85" t="s">
        <v>190</v>
      </c>
    </row>
    <row r="11" spans="1:14" s="8" customFormat="1" ht="12" x14ac:dyDescent="0.2">
      <c r="A11" s="85" t="s">
        <v>226</v>
      </c>
    </row>
    <row r="12" spans="1:14" s="8" customFormat="1" ht="12" x14ac:dyDescent="0.2">
      <c r="A12" s="85" t="s">
        <v>188</v>
      </c>
    </row>
    <row r="13" spans="1:14" s="8" customFormat="1" ht="12" x14ac:dyDescent="0.2">
      <c r="A13" s="85" t="s">
        <v>187</v>
      </c>
    </row>
    <row r="14" spans="1:14" s="8" customFormat="1" ht="12" x14ac:dyDescent="0.2">
      <c r="A14" s="85" t="s">
        <v>243</v>
      </c>
    </row>
    <row r="16" spans="1:14" x14ac:dyDescent="0.2">
      <c r="A16" s="214" t="s">
        <v>3</v>
      </c>
      <c r="B16" s="221" t="s">
        <v>4</v>
      </c>
      <c r="C16" s="221" t="s">
        <v>5</v>
      </c>
      <c r="D16" s="213" t="s">
        <v>6</v>
      </c>
      <c r="E16" s="213" t="s">
        <v>7</v>
      </c>
      <c r="F16" s="214" t="s">
        <v>8</v>
      </c>
      <c r="G16" s="214"/>
      <c r="H16" s="214"/>
      <c r="I16" s="213" t="s">
        <v>9</v>
      </c>
      <c r="J16" s="213" t="s">
        <v>10</v>
      </c>
      <c r="K16" s="214" t="s">
        <v>11</v>
      </c>
      <c r="L16" s="214"/>
      <c r="M16" s="214"/>
      <c r="N16" s="213" t="s">
        <v>12</v>
      </c>
    </row>
    <row r="17" spans="1:14" ht="67.5" customHeight="1" x14ac:dyDescent="0.2">
      <c r="A17" s="214"/>
      <c r="B17" s="221"/>
      <c r="C17" s="221"/>
      <c r="D17" s="213"/>
      <c r="E17" s="213"/>
      <c r="F17" s="4" t="s">
        <v>13</v>
      </c>
      <c r="G17" s="4" t="s">
        <v>14</v>
      </c>
      <c r="H17" s="4" t="s">
        <v>15</v>
      </c>
      <c r="I17" s="213"/>
      <c r="J17" s="213"/>
      <c r="K17" s="4" t="s">
        <v>16</v>
      </c>
      <c r="L17" s="4" t="s">
        <v>17</v>
      </c>
      <c r="M17" s="4" t="s">
        <v>15</v>
      </c>
      <c r="N17" s="213"/>
    </row>
    <row r="18" spans="1:14" s="90" customFormat="1" ht="9.75" x14ac:dyDescent="0.2">
      <c r="A18" s="88" t="s">
        <v>212</v>
      </c>
      <c r="B18" s="88" t="s">
        <v>213</v>
      </c>
      <c r="C18" s="88" t="s">
        <v>214</v>
      </c>
      <c r="D18" s="88" t="s">
        <v>215</v>
      </c>
      <c r="E18" s="88" t="s">
        <v>216</v>
      </c>
      <c r="F18" s="88" t="s">
        <v>199</v>
      </c>
      <c r="G18" s="88" t="s">
        <v>200</v>
      </c>
      <c r="H18" s="88" t="s">
        <v>217</v>
      </c>
      <c r="I18" s="88" t="s">
        <v>202</v>
      </c>
      <c r="J18" s="88" t="s">
        <v>218</v>
      </c>
      <c r="K18" s="88" t="s">
        <v>219</v>
      </c>
      <c r="L18" s="88" t="s">
        <v>220</v>
      </c>
      <c r="M18" s="88" t="s">
        <v>221</v>
      </c>
      <c r="N18" s="88" t="s">
        <v>222</v>
      </c>
    </row>
    <row r="19" spans="1:14" s="8" customFormat="1" ht="36" x14ac:dyDescent="0.2">
      <c r="A19" s="66" t="s">
        <v>154</v>
      </c>
      <c r="B19" s="67" t="s">
        <v>43</v>
      </c>
      <c r="C19" s="77" t="s">
        <v>175</v>
      </c>
      <c r="D19" s="96">
        <f>E19</f>
        <v>30029</v>
      </c>
      <c r="E19" s="96">
        <f>F19+G19+H19</f>
        <v>30029</v>
      </c>
      <c r="F19" s="96">
        <v>30029</v>
      </c>
      <c r="G19" s="78">
        <v>0</v>
      </c>
      <c r="H19" s="78">
        <v>0</v>
      </c>
      <c r="I19" s="16"/>
      <c r="J19" s="16"/>
      <c r="K19" s="16"/>
      <c r="L19" s="16"/>
      <c r="M19" s="16"/>
      <c r="N19" s="16"/>
    </row>
    <row r="20" spans="1:14" s="8" customFormat="1" ht="12" x14ac:dyDescent="0.2">
      <c r="A20" s="66" t="s">
        <v>155</v>
      </c>
      <c r="B20" s="67" t="s">
        <v>43</v>
      </c>
      <c r="C20" s="77" t="s">
        <v>176</v>
      </c>
      <c r="D20" s="96">
        <f t="shared" ref="D20:D30" si="0">E20</f>
        <v>25698</v>
      </c>
      <c r="E20" s="96">
        <f>F20+G20+H20</f>
        <v>25698</v>
      </c>
      <c r="F20" s="96">
        <v>25698</v>
      </c>
      <c r="G20" s="78">
        <v>0</v>
      </c>
      <c r="H20" s="78">
        <v>0</v>
      </c>
      <c r="I20" s="16"/>
      <c r="J20" s="16"/>
      <c r="K20" s="16"/>
      <c r="L20" s="16"/>
      <c r="M20" s="16"/>
      <c r="N20" s="16"/>
    </row>
    <row r="21" spans="1:14" s="8" customFormat="1" ht="12" x14ac:dyDescent="0.2">
      <c r="A21" s="68" t="s">
        <v>156</v>
      </c>
      <c r="B21" s="69" t="s">
        <v>43</v>
      </c>
      <c r="C21" s="77" t="s">
        <v>177</v>
      </c>
      <c r="D21" s="96">
        <f t="shared" si="0"/>
        <v>4331</v>
      </c>
      <c r="E21" s="96">
        <f>F21+G21+H21</f>
        <v>4331</v>
      </c>
      <c r="F21" s="96">
        <f>F19-F20</f>
        <v>4331</v>
      </c>
      <c r="G21" s="78">
        <f>G19-G20</f>
        <v>0</v>
      </c>
      <c r="H21" s="78">
        <f>H19-H20</f>
        <v>0</v>
      </c>
      <c r="I21" s="16"/>
      <c r="J21" s="16"/>
      <c r="K21" s="16"/>
      <c r="L21" s="16"/>
      <c r="M21" s="16"/>
      <c r="N21" s="16"/>
    </row>
    <row r="22" spans="1:14" s="8" customFormat="1" ht="12" x14ac:dyDescent="0.2">
      <c r="A22" s="70" t="s">
        <v>157</v>
      </c>
      <c r="B22" s="67" t="s">
        <v>43</v>
      </c>
      <c r="C22" s="75" t="s">
        <v>158</v>
      </c>
      <c r="D22" s="96">
        <f t="shared" si="0"/>
        <v>0</v>
      </c>
      <c r="E22" s="97">
        <v>0</v>
      </c>
      <c r="F22" s="97">
        <v>0</v>
      </c>
      <c r="G22" s="79"/>
      <c r="H22" s="79"/>
      <c r="I22" s="16"/>
      <c r="J22" s="16"/>
      <c r="K22" s="16"/>
      <c r="L22" s="16"/>
      <c r="M22" s="16"/>
      <c r="N22" s="16"/>
    </row>
    <row r="23" spans="1:14" s="8" customFormat="1" ht="12" x14ac:dyDescent="0.2">
      <c r="A23" s="70" t="s">
        <v>159</v>
      </c>
      <c r="B23" s="67" t="s">
        <v>43</v>
      </c>
      <c r="C23" s="75" t="s">
        <v>160</v>
      </c>
      <c r="D23" s="96">
        <f t="shared" si="0"/>
        <v>0</v>
      </c>
      <c r="E23" s="97">
        <v>0</v>
      </c>
      <c r="F23" s="97">
        <v>0</v>
      </c>
      <c r="G23" s="79"/>
      <c r="H23" s="79"/>
      <c r="I23" s="16"/>
      <c r="J23" s="16"/>
      <c r="K23" s="16"/>
      <c r="L23" s="16"/>
      <c r="M23" s="16"/>
      <c r="N23" s="16"/>
    </row>
    <row r="24" spans="1:14" s="8" customFormat="1" ht="12" x14ac:dyDescent="0.2">
      <c r="A24" s="68" t="s">
        <v>161</v>
      </c>
      <c r="B24" s="69" t="s">
        <v>43</v>
      </c>
      <c r="C24" s="76" t="s">
        <v>162</v>
      </c>
      <c r="D24" s="96">
        <f t="shared" si="0"/>
        <v>4331</v>
      </c>
      <c r="E24" s="96">
        <f t="shared" ref="E24:F31" si="1">F24+G24+H24</f>
        <v>4331</v>
      </c>
      <c r="F24" s="96">
        <f>F21-F22-F23</f>
        <v>4331</v>
      </c>
      <c r="G24" s="78">
        <f>G21-G22-G23</f>
        <v>0</v>
      </c>
      <c r="H24" s="78">
        <f>H21-H22-H23</f>
        <v>0</v>
      </c>
      <c r="I24" s="16"/>
      <c r="J24" s="16"/>
      <c r="K24" s="16"/>
      <c r="L24" s="16"/>
      <c r="M24" s="16"/>
      <c r="N24" s="16"/>
    </row>
    <row r="25" spans="1:14" s="8" customFormat="1" ht="12" x14ac:dyDescent="0.2">
      <c r="A25" s="70" t="s">
        <v>163</v>
      </c>
      <c r="B25" s="67" t="s">
        <v>43</v>
      </c>
      <c r="C25" s="75" t="s">
        <v>164</v>
      </c>
      <c r="D25" s="96">
        <f t="shared" si="0"/>
        <v>0</v>
      </c>
      <c r="E25" s="96">
        <f t="shared" si="1"/>
        <v>0</v>
      </c>
      <c r="F25" s="96">
        <f t="shared" si="1"/>
        <v>0</v>
      </c>
      <c r="G25" s="79"/>
      <c r="H25" s="80"/>
      <c r="I25" s="16"/>
      <c r="J25" s="16"/>
      <c r="K25" s="16"/>
      <c r="L25" s="16"/>
      <c r="M25" s="16"/>
      <c r="N25" s="16"/>
    </row>
    <row r="26" spans="1:14" s="8" customFormat="1" ht="12" x14ac:dyDescent="0.2">
      <c r="A26" s="68" t="s">
        <v>165</v>
      </c>
      <c r="B26" s="69" t="s">
        <v>43</v>
      </c>
      <c r="C26" s="75" t="s">
        <v>166</v>
      </c>
      <c r="D26" s="96">
        <f t="shared" si="0"/>
        <v>7</v>
      </c>
      <c r="E26" s="96">
        <f t="shared" si="1"/>
        <v>7</v>
      </c>
      <c r="F26" s="98">
        <v>7</v>
      </c>
      <c r="G26" s="80"/>
      <c r="H26" s="81"/>
      <c r="I26" s="16"/>
      <c r="J26" s="16"/>
      <c r="K26" s="16"/>
      <c r="L26" s="16"/>
      <c r="M26" s="16"/>
      <c r="N26" s="16"/>
    </row>
    <row r="27" spans="1:14" s="8" customFormat="1" ht="12" x14ac:dyDescent="0.2">
      <c r="A27" s="70" t="s">
        <v>167</v>
      </c>
      <c r="B27" s="67" t="s">
        <v>43</v>
      </c>
      <c r="C27" s="77" t="s">
        <v>181</v>
      </c>
      <c r="D27" s="96">
        <f t="shared" si="0"/>
        <v>141</v>
      </c>
      <c r="E27" s="96">
        <f t="shared" si="1"/>
        <v>141</v>
      </c>
      <c r="F27" s="96">
        <v>141</v>
      </c>
      <c r="G27" s="80"/>
      <c r="H27" s="80"/>
      <c r="I27" s="16"/>
      <c r="J27" s="16"/>
      <c r="K27" s="16"/>
      <c r="L27" s="16"/>
      <c r="M27" s="16"/>
      <c r="N27" s="16"/>
    </row>
    <row r="28" spans="1:14" s="8" customFormat="1" ht="12" x14ac:dyDescent="0.2">
      <c r="A28" s="68" t="s">
        <v>88</v>
      </c>
      <c r="B28" s="69" t="s">
        <v>43</v>
      </c>
      <c r="C28" s="77" t="s">
        <v>178</v>
      </c>
      <c r="D28" s="96">
        <f t="shared" si="0"/>
        <v>179</v>
      </c>
      <c r="E28" s="96">
        <f t="shared" si="1"/>
        <v>179</v>
      </c>
      <c r="F28" s="96">
        <v>179</v>
      </c>
      <c r="G28" s="79"/>
      <c r="H28" s="78"/>
      <c r="I28" s="16"/>
      <c r="J28" s="16"/>
      <c r="K28" s="16"/>
      <c r="L28" s="16"/>
      <c r="M28" s="16"/>
      <c r="N28" s="16"/>
    </row>
    <row r="29" spans="1:14" s="8" customFormat="1" ht="12" x14ac:dyDescent="0.2">
      <c r="A29" s="68" t="s">
        <v>168</v>
      </c>
      <c r="B29" s="69" t="s">
        <v>43</v>
      </c>
      <c r="C29" s="77" t="s">
        <v>182</v>
      </c>
      <c r="D29" s="96">
        <f t="shared" si="0"/>
        <v>4286</v>
      </c>
      <c r="E29" s="96">
        <f t="shared" si="1"/>
        <v>4286</v>
      </c>
      <c r="F29" s="96">
        <f>F24+F25-F26+F27-F28</f>
        <v>4286</v>
      </c>
      <c r="G29" s="78">
        <f>G24+G25-G26+G27-G28</f>
        <v>0</v>
      </c>
      <c r="H29" s="78">
        <f>H24+H25-H26+H27-H28</f>
        <v>0</v>
      </c>
      <c r="I29" s="16"/>
      <c r="J29" s="16"/>
      <c r="K29" s="16"/>
      <c r="L29" s="16"/>
      <c r="M29" s="16"/>
      <c r="N29" s="16"/>
    </row>
    <row r="30" spans="1:14" s="8" customFormat="1" ht="12" x14ac:dyDescent="0.2">
      <c r="A30" s="68" t="s">
        <v>169</v>
      </c>
      <c r="B30" s="69" t="s">
        <v>43</v>
      </c>
      <c r="C30" s="77" t="s">
        <v>179</v>
      </c>
      <c r="D30" s="96">
        <f t="shared" si="0"/>
        <v>424</v>
      </c>
      <c r="E30" s="96">
        <f t="shared" si="1"/>
        <v>424</v>
      </c>
      <c r="F30" s="96">
        <v>424</v>
      </c>
      <c r="G30" s="78"/>
      <c r="H30" s="78"/>
      <c r="I30" s="16"/>
      <c r="J30" s="16"/>
      <c r="K30" s="16"/>
      <c r="L30" s="16"/>
      <c r="M30" s="16"/>
      <c r="N30" s="16"/>
    </row>
    <row r="31" spans="1:14" s="8" customFormat="1" ht="12" x14ac:dyDescent="0.2">
      <c r="A31" s="68" t="s">
        <v>170</v>
      </c>
      <c r="B31" s="69" t="s">
        <v>43</v>
      </c>
      <c r="C31" s="77" t="s">
        <v>180</v>
      </c>
      <c r="D31" s="96">
        <f>E31</f>
        <v>3424</v>
      </c>
      <c r="E31" s="96">
        <f t="shared" si="1"/>
        <v>3424</v>
      </c>
      <c r="F31" s="96">
        <v>3424</v>
      </c>
      <c r="G31" s="78">
        <v>0</v>
      </c>
      <c r="H31" s="78">
        <v>0</v>
      </c>
      <c r="I31" s="16"/>
      <c r="J31" s="16"/>
      <c r="K31" s="16"/>
      <c r="L31" s="16"/>
      <c r="M31" s="16"/>
      <c r="N31" s="16"/>
    </row>
    <row r="32" spans="1:14" s="8" customFormat="1" ht="12" x14ac:dyDescent="0.2">
      <c r="A32" s="68" t="s">
        <v>171</v>
      </c>
      <c r="B32" s="17"/>
      <c r="C32" s="75"/>
      <c r="D32" s="78"/>
      <c r="E32" s="78"/>
      <c r="F32" s="82"/>
      <c r="G32" s="82"/>
      <c r="H32" s="82"/>
      <c r="I32" s="16"/>
      <c r="J32" s="16"/>
      <c r="K32" s="16"/>
      <c r="L32" s="16"/>
      <c r="M32" s="16"/>
      <c r="N32" s="16"/>
    </row>
    <row r="33" spans="1:14" s="8" customFormat="1" ht="24" x14ac:dyDescent="0.2">
      <c r="A33" s="37" t="s">
        <v>172</v>
      </c>
      <c r="B33" s="67" t="s">
        <v>43</v>
      </c>
      <c r="C33" s="75" t="s">
        <v>75</v>
      </c>
      <c r="D33" s="71"/>
      <c r="E33" s="78"/>
      <c r="F33" s="79"/>
      <c r="G33" s="80"/>
      <c r="H33" s="81"/>
      <c r="I33" s="16"/>
      <c r="J33" s="16"/>
      <c r="K33" s="16"/>
      <c r="L33" s="16"/>
      <c r="M33" s="16"/>
      <c r="N33" s="16"/>
    </row>
    <row r="34" spans="1:14" s="8" customFormat="1" ht="12" x14ac:dyDescent="0.2">
      <c r="A34" s="66" t="s">
        <v>173</v>
      </c>
      <c r="B34" s="67" t="s">
        <v>43</v>
      </c>
      <c r="C34" s="75" t="s">
        <v>77</v>
      </c>
      <c r="D34" s="72"/>
      <c r="E34" s="16"/>
      <c r="F34" s="72"/>
      <c r="G34" s="72"/>
      <c r="H34" s="73"/>
      <c r="I34" s="16"/>
      <c r="J34" s="16"/>
      <c r="K34" s="16"/>
      <c r="L34" s="16"/>
      <c r="M34" s="16"/>
      <c r="N34" s="16"/>
    </row>
    <row r="35" spans="1:14" s="8" customFormat="1" ht="12" x14ac:dyDescent="0.2"/>
    <row r="36" spans="1:14" s="8" customFormat="1" ht="12" x14ac:dyDescent="0.2">
      <c r="A36" s="74" t="s">
        <v>174</v>
      </c>
    </row>
    <row r="37" spans="1:14" x14ac:dyDescent="0.2">
      <c r="A37" s="1" t="s">
        <v>18</v>
      </c>
    </row>
    <row r="38" spans="1:14" x14ac:dyDescent="0.2">
      <c r="A38" s="1" t="s">
        <v>19</v>
      </c>
    </row>
    <row r="40" spans="1:14" x14ac:dyDescent="0.2">
      <c r="A40" s="1" t="s">
        <v>20</v>
      </c>
    </row>
    <row r="41" spans="1:14" x14ac:dyDescent="0.2">
      <c r="A41" s="1" t="s">
        <v>21</v>
      </c>
    </row>
    <row r="42" spans="1:14" x14ac:dyDescent="0.2">
      <c r="A42" s="1" t="s">
        <v>22</v>
      </c>
    </row>
    <row r="44" spans="1:14" ht="15" x14ac:dyDescent="0.2">
      <c r="A44" s="83" t="s">
        <v>191</v>
      </c>
      <c r="D44" s="1" t="s">
        <v>183</v>
      </c>
      <c r="J44" s="1"/>
    </row>
    <row r="46" spans="1:14" x14ac:dyDescent="0.2">
      <c r="A46" s="1"/>
      <c r="J46" s="1"/>
    </row>
    <row r="47" spans="1:14" x14ac:dyDescent="0.2">
      <c r="A47" s="1"/>
      <c r="J47" s="1"/>
    </row>
    <row r="49" spans="1:16" x14ac:dyDescent="0.2">
      <c r="P49" s="74" t="s">
        <v>241</v>
      </c>
    </row>
    <row r="51" spans="1:16" s="3" customFormat="1" ht="14.25" x14ac:dyDescent="0.2">
      <c r="A51" s="2" t="s">
        <v>23</v>
      </c>
    </row>
    <row r="52" spans="1:16" s="3" customFormat="1" ht="14.25" x14ac:dyDescent="0.2">
      <c r="A52" s="2" t="s">
        <v>24</v>
      </c>
    </row>
    <row r="55" spans="1:16" s="6" customFormat="1" ht="11.25" x14ac:dyDescent="0.2">
      <c r="A55" s="7" t="s">
        <v>224</v>
      </c>
    </row>
    <row r="56" spans="1:16" s="6" customFormat="1" ht="11.25" x14ac:dyDescent="0.2">
      <c r="A56" s="7" t="str">
        <f t="shared" ref="A56:A62" si="2">A8</f>
        <v>Период заполнения:    Годовая, Квартальная</v>
      </c>
    </row>
    <row r="57" spans="1:16" s="6" customFormat="1" ht="11.25" x14ac:dyDescent="0.2">
      <c r="A57" s="7" t="str">
        <f t="shared" si="2"/>
        <v>Требования к заполнению:    Заполняется отдельно по каждому субъекту РФ</v>
      </c>
    </row>
    <row r="58" spans="1:16" s="6" customFormat="1" ht="11.25" x14ac:dyDescent="0.2">
      <c r="A58" s="7" t="str">
        <f t="shared" si="2"/>
        <v>Организация:  ООО "ЦЭК"</v>
      </c>
      <c r="H58" s="5"/>
    </row>
    <row r="59" spans="1:16" s="6" customFormat="1" ht="11.25" x14ac:dyDescent="0.2">
      <c r="A59" s="7" t="str">
        <f t="shared" si="2"/>
        <v>Идентификационный номер налогоплательщика (ИНН):  7714426397 / 771501001</v>
      </c>
      <c r="C59" s="5"/>
      <c r="F59" s="5"/>
    </row>
    <row r="60" spans="1:16" s="6" customFormat="1" ht="11.25" x14ac:dyDescent="0.2">
      <c r="A60" s="7" t="str">
        <f t="shared" si="2"/>
        <v>Местонахождение (адрес):  127322, г. Москва, ул. Яблочкова, дом 21, корпус 3, эт. 7, пом. ХII, ком. 2В</v>
      </c>
      <c r="G60" s="5"/>
    </row>
    <row r="61" spans="1:16" s="6" customFormat="1" ht="11.25" x14ac:dyDescent="0.2">
      <c r="A61" s="7" t="str">
        <f t="shared" si="2"/>
        <v>Субъект РФ:  Московская область</v>
      </c>
    </row>
    <row r="62" spans="1:16" s="6" customFormat="1" ht="11.25" x14ac:dyDescent="0.2">
      <c r="A62" s="7" t="str">
        <f t="shared" si="2"/>
        <v>Отчетный период:  1полугодие 2019 года</v>
      </c>
    </row>
    <row r="63" spans="1:16" x14ac:dyDescent="0.2">
      <c r="E63" s="212">
        <f>E20+E26+E28</f>
        <v>25884</v>
      </c>
    </row>
    <row r="64" spans="1:16" s="8" customFormat="1" ht="21.75" customHeight="1" x14ac:dyDescent="0.2">
      <c r="A64" s="215" t="s">
        <v>25</v>
      </c>
      <c r="B64" s="217" t="s">
        <v>26</v>
      </c>
      <c r="C64" s="217" t="s">
        <v>27</v>
      </c>
      <c r="D64" s="217" t="s">
        <v>28</v>
      </c>
      <c r="E64" s="219" t="s">
        <v>29</v>
      </c>
      <c r="F64" s="220" t="s">
        <v>30</v>
      </c>
      <c r="G64" s="220"/>
      <c r="H64" s="220"/>
      <c r="I64" s="220"/>
      <c r="J64" s="219" t="s">
        <v>31</v>
      </c>
      <c r="K64" s="219" t="s">
        <v>32</v>
      </c>
      <c r="L64" s="220" t="s">
        <v>33</v>
      </c>
      <c r="M64" s="220"/>
      <c r="N64" s="220"/>
      <c r="O64" s="220"/>
      <c r="P64" s="219" t="s">
        <v>34</v>
      </c>
    </row>
    <row r="65" spans="1:16" s="8" customFormat="1" ht="54" customHeight="1" x14ac:dyDescent="0.2">
      <c r="A65" s="216"/>
      <c r="B65" s="218"/>
      <c r="C65" s="218"/>
      <c r="D65" s="218"/>
      <c r="E65" s="219"/>
      <c r="F65" s="9" t="s">
        <v>35</v>
      </c>
      <c r="G65" s="9" t="s">
        <v>36</v>
      </c>
      <c r="H65" s="10" t="s">
        <v>37</v>
      </c>
      <c r="I65" s="11" t="s">
        <v>38</v>
      </c>
      <c r="J65" s="219"/>
      <c r="K65" s="219"/>
      <c r="L65" s="10" t="s">
        <v>39</v>
      </c>
      <c r="M65" s="9" t="s">
        <v>40</v>
      </c>
      <c r="N65" s="9" t="s">
        <v>41</v>
      </c>
      <c r="O65" s="10" t="s">
        <v>38</v>
      </c>
      <c r="P65" s="219"/>
    </row>
    <row r="66" spans="1:16" s="90" customFormat="1" ht="9.75" x14ac:dyDescent="0.2">
      <c r="A66" s="88" t="s">
        <v>194</v>
      </c>
      <c r="B66" s="88" t="s">
        <v>195</v>
      </c>
      <c r="C66" s="88" t="s">
        <v>196</v>
      </c>
      <c r="D66" s="88" t="s">
        <v>197</v>
      </c>
      <c r="E66" s="88" t="s">
        <v>198</v>
      </c>
      <c r="F66" s="88" t="s">
        <v>199</v>
      </c>
      <c r="G66" s="88" t="s">
        <v>200</v>
      </c>
      <c r="H66" s="89" t="s">
        <v>201</v>
      </c>
      <c r="I66" s="88" t="s">
        <v>210</v>
      </c>
      <c r="J66" s="88" t="s">
        <v>203</v>
      </c>
      <c r="K66" s="88" t="s">
        <v>204</v>
      </c>
      <c r="L66" s="88" t="s">
        <v>205</v>
      </c>
      <c r="M66" s="88" t="s">
        <v>206</v>
      </c>
      <c r="N66" s="89" t="s">
        <v>211</v>
      </c>
      <c r="O66" s="88" t="s">
        <v>208</v>
      </c>
      <c r="P66" s="88" t="s">
        <v>209</v>
      </c>
    </row>
    <row r="67" spans="1:16" s="8" customFormat="1" ht="24" x14ac:dyDescent="0.2">
      <c r="A67" s="12" t="s">
        <v>42</v>
      </c>
      <c r="B67" s="13" t="s">
        <v>43</v>
      </c>
      <c r="C67" s="36" t="s">
        <v>44</v>
      </c>
      <c r="D67" s="15">
        <f>E67</f>
        <v>25884.249</v>
      </c>
      <c r="E67" s="15">
        <f>H67+I67</f>
        <v>25884.249</v>
      </c>
      <c r="F67" s="15">
        <f>F68+F76+F81+F89+F90+F91+F94+F95+F96</f>
        <v>25884.249</v>
      </c>
      <c r="G67" s="15"/>
      <c r="H67" s="15">
        <f>G67+F67</f>
        <v>25884.249</v>
      </c>
      <c r="I67" s="15">
        <f>I68+I76+I81+I89+I90+I91+I94+I95+I96</f>
        <v>0</v>
      </c>
      <c r="J67" s="16"/>
      <c r="K67" s="16"/>
      <c r="L67" s="16"/>
      <c r="M67" s="16"/>
      <c r="N67" s="16"/>
      <c r="O67" s="16"/>
      <c r="P67" s="17"/>
    </row>
    <row r="68" spans="1:16" s="8" customFormat="1" ht="12" x14ac:dyDescent="0.2">
      <c r="A68" s="18" t="s">
        <v>45</v>
      </c>
      <c r="B68" s="19" t="s">
        <v>43</v>
      </c>
      <c r="C68" s="36">
        <v>110</v>
      </c>
      <c r="D68" s="15">
        <f t="shared" ref="D68:D96" si="3">E68</f>
        <v>5102.9749999999995</v>
      </c>
      <c r="E68" s="15">
        <f t="shared" ref="E68:E95" si="4">H68+I68</f>
        <v>5102.9749999999995</v>
      </c>
      <c r="F68" s="15">
        <f>F69+F70+F75</f>
        <v>5102.9749999999995</v>
      </c>
      <c r="G68" s="15"/>
      <c r="H68" s="15">
        <f t="shared" ref="H68:H103" si="5">G68+F68</f>
        <v>5102.9749999999995</v>
      </c>
      <c r="I68" s="15">
        <f>I69+I70+I75</f>
        <v>0</v>
      </c>
      <c r="J68" s="16"/>
      <c r="K68" s="16"/>
      <c r="L68" s="16"/>
      <c r="M68" s="16"/>
      <c r="N68" s="16"/>
      <c r="O68" s="16"/>
      <c r="P68" s="17"/>
    </row>
    <row r="69" spans="1:16" s="8" customFormat="1" ht="12" x14ac:dyDescent="0.2">
      <c r="A69" s="20" t="s">
        <v>46</v>
      </c>
      <c r="B69" s="19" t="s">
        <v>43</v>
      </c>
      <c r="C69" s="36" t="s">
        <v>47</v>
      </c>
      <c r="D69" s="111">
        <f t="shared" si="3"/>
        <v>657.03499999999997</v>
      </c>
      <c r="E69" s="111">
        <f t="shared" si="4"/>
        <v>657.03499999999997</v>
      </c>
      <c r="F69" s="111">
        <v>657.03499999999997</v>
      </c>
      <c r="G69" s="111"/>
      <c r="H69" s="111">
        <f t="shared" si="5"/>
        <v>657.03499999999997</v>
      </c>
      <c r="I69" s="15"/>
      <c r="J69" s="16"/>
      <c r="K69" s="16"/>
      <c r="L69" s="16"/>
      <c r="M69" s="16"/>
      <c r="N69" s="16"/>
      <c r="O69" s="16"/>
      <c r="P69" s="17"/>
    </row>
    <row r="70" spans="1:16" s="106" customFormat="1" ht="36" x14ac:dyDescent="0.2">
      <c r="A70" s="100" t="s">
        <v>48</v>
      </c>
      <c r="B70" s="101" t="s">
        <v>43</v>
      </c>
      <c r="C70" s="102" t="s">
        <v>49</v>
      </c>
      <c r="D70" s="112">
        <f t="shared" si="3"/>
        <v>4445.9399999999996</v>
      </c>
      <c r="E70" s="112">
        <f t="shared" si="4"/>
        <v>4445.9399999999996</v>
      </c>
      <c r="F70" s="112">
        <v>4445.9399999999996</v>
      </c>
      <c r="G70" s="112"/>
      <c r="H70" s="112">
        <f t="shared" si="5"/>
        <v>4445.9399999999996</v>
      </c>
      <c r="I70" s="103"/>
      <c r="J70" s="104"/>
      <c r="K70" s="104"/>
      <c r="L70" s="104"/>
      <c r="M70" s="104"/>
      <c r="N70" s="104"/>
      <c r="O70" s="104"/>
      <c r="P70" s="105"/>
    </row>
    <row r="71" spans="1:16" s="106" customFormat="1" ht="12" x14ac:dyDescent="0.2">
      <c r="A71" s="107" t="s">
        <v>50</v>
      </c>
      <c r="B71" s="108" t="s">
        <v>43</v>
      </c>
      <c r="C71" s="105"/>
      <c r="D71" s="103">
        <f t="shared" si="3"/>
        <v>0</v>
      </c>
      <c r="E71" s="103">
        <f t="shared" si="4"/>
        <v>0</v>
      </c>
      <c r="F71" s="103"/>
      <c r="G71" s="103"/>
      <c r="H71" s="103">
        <f t="shared" si="5"/>
        <v>0</v>
      </c>
      <c r="I71" s="103"/>
      <c r="J71" s="104"/>
      <c r="K71" s="104"/>
      <c r="L71" s="104"/>
      <c r="M71" s="104"/>
      <c r="N71" s="104"/>
      <c r="O71" s="104"/>
      <c r="P71" s="105"/>
    </row>
    <row r="72" spans="1:16" s="106" customFormat="1" ht="12" x14ac:dyDescent="0.2">
      <c r="A72" s="109" t="s">
        <v>51</v>
      </c>
      <c r="B72" s="101" t="s">
        <v>43</v>
      </c>
      <c r="C72" s="105"/>
      <c r="D72" s="103">
        <f t="shared" si="3"/>
        <v>0</v>
      </c>
      <c r="E72" s="103">
        <f t="shared" si="4"/>
        <v>0</v>
      </c>
      <c r="F72" s="110"/>
      <c r="G72" s="110"/>
      <c r="H72" s="103">
        <f t="shared" si="5"/>
        <v>0</v>
      </c>
      <c r="I72" s="110"/>
      <c r="J72" s="104"/>
      <c r="K72" s="104"/>
      <c r="L72" s="104"/>
      <c r="M72" s="104"/>
      <c r="N72" s="104"/>
      <c r="O72" s="104"/>
      <c r="P72" s="105"/>
    </row>
    <row r="73" spans="1:16" s="106" customFormat="1" ht="12" x14ac:dyDescent="0.2">
      <c r="A73" s="107" t="s">
        <v>52</v>
      </c>
      <c r="B73" s="108" t="s">
        <v>43</v>
      </c>
      <c r="C73" s="105"/>
      <c r="D73" s="103">
        <f t="shared" si="3"/>
        <v>4103.0509996628452</v>
      </c>
      <c r="E73" s="103">
        <f>H73+I73</f>
        <v>4103.0509996628452</v>
      </c>
      <c r="F73" s="103">
        <f>F70/949.12*875.92</f>
        <v>4103.0509996628452</v>
      </c>
      <c r="G73" s="103"/>
      <c r="H73" s="103">
        <f t="shared" si="5"/>
        <v>4103.0509996628452</v>
      </c>
      <c r="I73" s="103"/>
      <c r="J73" s="104"/>
      <c r="K73" s="104"/>
      <c r="L73" s="104"/>
      <c r="M73" s="104"/>
      <c r="N73" s="104"/>
      <c r="O73" s="104"/>
      <c r="P73" s="105"/>
    </row>
    <row r="74" spans="1:16" s="106" customFormat="1" ht="12" x14ac:dyDescent="0.2">
      <c r="A74" s="107" t="s">
        <v>53</v>
      </c>
      <c r="B74" s="108" t="s">
        <v>43</v>
      </c>
      <c r="C74" s="105"/>
      <c r="D74" s="103">
        <f t="shared" si="3"/>
        <v>342.88900033715436</v>
      </c>
      <c r="E74" s="103">
        <f t="shared" si="4"/>
        <v>342.88900033715436</v>
      </c>
      <c r="F74" s="103">
        <f>F70/949.12*73.2</f>
        <v>342.88900033715436</v>
      </c>
      <c r="G74" s="103"/>
      <c r="H74" s="103">
        <f t="shared" si="5"/>
        <v>342.88900033715436</v>
      </c>
      <c r="I74" s="103"/>
      <c r="J74" s="104"/>
      <c r="K74" s="104"/>
      <c r="L74" s="104"/>
      <c r="M74" s="104"/>
      <c r="N74" s="104"/>
      <c r="O74" s="104"/>
      <c r="P74" s="105"/>
    </row>
    <row r="75" spans="1:16" s="8" customFormat="1" ht="24" x14ac:dyDescent="0.2">
      <c r="A75" s="21" t="s">
        <v>54</v>
      </c>
      <c r="B75" s="19" t="s">
        <v>43</v>
      </c>
      <c r="C75" s="36" t="s">
        <v>55</v>
      </c>
      <c r="D75" s="15">
        <f t="shared" si="3"/>
        <v>0</v>
      </c>
      <c r="E75" s="15">
        <f t="shared" si="4"/>
        <v>0</v>
      </c>
      <c r="F75" s="15"/>
      <c r="G75" s="15"/>
      <c r="H75" s="15">
        <f t="shared" si="5"/>
        <v>0</v>
      </c>
      <c r="I75" s="15"/>
      <c r="J75" s="16"/>
      <c r="K75" s="16"/>
      <c r="L75" s="16"/>
      <c r="M75" s="16"/>
      <c r="N75" s="16"/>
      <c r="O75" s="16"/>
      <c r="P75" s="17"/>
    </row>
    <row r="76" spans="1:16" s="8" customFormat="1" ht="24" x14ac:dyDescent="0.2">
      <c r="A76" s="18" t="s">
        <v>56</v>
      </c>
      <c r="B76" s="13" t="s">
        <v>43</v>
      </c>
      <c r="C76" s="26" t="s">
        <v>57</v>
      </c>
      <c r="D76" s="15">
        <f t="shared" si="3"/>
        <v>0</v>
      </c>
      <c r="E76" s="15">
        <f t="shared" si="4"/>
        <v>0</v>
      </c>
      <c r="F76" s="15">
        <f>F77+F78+F79+F80</f>
        <v>0</v>
      </c>
      <c r="G76" s="15"/>
      <c r="H76" s="15">
        <f t="shared" si="5"/>
        <v>0</v>
      </c>
      <c r="I76" s="15">
        <f>I77+I78+I79+I80</f>
        <v>0</v>
      </c>
      <c r="J76" s="16"/>
      <c r="K76" s="16"/>
      <c r="L76" s="16"/>
      <c r="M76" s="16"/>
      <c r="N76" s="16"/>
      <c r="O76" s="16"/>
      <c r="P76" s="17"/>
    </row>
    <row r="77" spans="1:16" s="8" customFormat="1" ht="12" x14ac:dyDescent="0.2">
      <c r="A77" s="20" t="s">
        <v>58</v>
      </c>
      <c r="B77" s="19" t="s">
        <v>43</v>
      </c>
      <c r="C77" s="26" t="s">
        <v>59</v>
      </c>
      <c r="D77" s="15">
        <f t="shared" si="3"/>
        <v>0</v>
      </c>
      <c r="E77" s="15">
        <f t="shared" si="4"/>
        <v>0</v>
      </c>
      <c r="F77" s="15"/>
      <c r="G77" s="15"/>
      <c r="H77" s="15">
        <f t="shared" si="5"/>
        <v>0</v>
      </c>
      <c r="I77" s="15"/>
      <c r="J77" s="16"/>
      <c r="K77" s="16"/>
      <c r="L77" s="16"/>
      <c r="M77" s="16"/>
      <c r="N77" s="16"/>
      <c r="O77" s="16"/>
      <c r="P77" s="17"/>
    </row>
    <row r="78" spans="1:16" s="8" customFormat="1" ht="12" x14ac:dyDescent="0.2">
      <c r="A78" s="27" t="s">
        <v>60</v>
      </c>
      <c r="B78" s="13" t="s">
        <v>43</v>
      </c>
      <c r="C78" s="36" t="s">
        <v>61</v>
      </c>
      <c r="D78" s="15">
        <f t="shared" si="3"/>
        <v>0</v>
      </c>
      <c r="E78" s="15">
        <f t="shared" si="4"/>
        <v>0</v>
      </c>
      <c r="F78" s="25"/>
      <c r="G78" s="25"/>
      <c r="H78" s="15">
        <f t="shared" si="5"/>
        <v>0</v>
      </c>
      <c r="I78" s="25"/>
      <c r="J78" s="16"/>
      <c r="K78" s="16"/>
      <c r="L78" s="16"/>
      <c r="M78" s="16"/>
      <c r="N78" s="16"/>
      <c r="O78" s="16"/>
      <c r="P78" s="17"/>
    </row>
    <row r="79" spans="1:16" s="8" customFormat="1" ht="24" x14ac:dyDescent="0.2">
      <c r="A79" s="28" t="s">
        <v>62</v>
      </c>
      <c r="B79" s="13" t="s">
        <v>43</v>
      </c>
      <c r="C79" s="36" t="s">
        <v>63</v>
      </c>
      <c r="D79" s="15">
        <f t="shared" si="3"/>
        <v>0</v>
      </c>
      <c r="E79" s="15">
        <f t="shared" si="4"/>
        <v>0</v>
      </c>
      <c r="F79" s="15"/>
      <c r="G79" s="15"/>
      <c r="H79" s="15">
        <f t="shared" si="5"/>
        <v>0</v>
      </c>
      <c r="I79" s="15"/>
      <c r="J79" s="16"/>
      <c r="K79" s="16"/>
      <c r="L79" s="16"/>
      <c r="M79" s="16"/>
      <c r="N79" s="16"/>
      <c r="O79" s="16"/>
      <c r="P79" s="17"/>
    </row>
    <row r="80" spans="1:16" s="8" customFormat="1" ht="12" x14ac:dyDescent="0.2">
      <c r="A80" s="20" t="s">
        <v>64</v>
      </c>
      <c r="B80" s="19" t="s">
        <v>43</v>
      </c>
      <c r="C80" s="26" t="s">
        <v>65</v>
      </c>
      <c r="D80" s="15">
        <f t="shared" si="3"/>
        <v>0</v>
      </c>
      <c r="E80" s="15">
        <f t="shared" si="4"/>
        <v>0</v>
      </c>
      <c r="F80" s="15"/>
      <c r="G80" s="15"/>
      <c r="H80" s="15">
        <f t="shared" si="5"/>
        <v>0</v>
      </c>
      <c r="I80" s="15"/>
      <c r="J80" s="16"/>
      <c r="K80" s="16"/>
      <c r="L80" s="16"/>
      <c r="M80" s="16"/>
      <c r="N80" s="16"/>
      <c r="O80" s="16"/>
      <c r="P80" s="17"/>
    </row>
    <row r="81" spans="1:16" s="8" customFormat="1" ht="12" x14ac:dyDescent="0.2">
      <c r="A81" s="29" t="s">
        <v>66</v>
      </c>
      <c r="B81" s="19" t="s">
        <v>43</v>
      </c>
      <c r="C81" s="26" t="s">
        <v>67</v>
      </c>
      <c r="D81" s="111">
        <f t="shared" si="3"/>
        <v>3591.3860000000004</v>
      </c>
      <c r="E81" s="111">
        <f t="shared" si="4"/>
        <v>3591.3860000000004</v>
      </c>
      <c r="F81" s="111">
        <f>F82+F83+F84</f>
        <v>3591.3860000000004</v>
      </c>
      <c r="G81" s="111"/>
      <c r="H81" s="111">
        <f t="shared" si="5"/>
        <v>3591.3860000000004</v>
      </c>
      <c r="I81" s="15"/>
      <c r="J81" s="16"/>
      <c r="K81" s="16"/>
      <c r="L81" s="16"/>
      <c r="M81" s="16"/>
      <c r="N81" s="16"/>
      <c r="O81" s="16"/>
      <c r="P81" s="17"/>
    </row>
    <row r="82" spans="1:16" s="8" customFormat="1" ht="12" x14ac:dyDescent="0.2">
      <c r="A82" s="22" t="s">
        <v>68</v>
      </c>
      <c r="B82" s="19" t="s">
        <v>43</v>
      </c>
      <c r="C82" s="23"/>
      <c r="D82" s="111">
        <f t="shared" si="3"/>
        <v>2796.7569999999996</v>
      </c>
      <c r="E82" s="111">
        <f t="shared" si="4"/>
        <v>2796.7569999999996</v>
      </c>
      <c r="F82" s="111">
        <f>2430.557+366.2</f>
        <v>2796.7569999999996</v>
      </c>
      <c r="G82" s="111"/>
      <c r="H82" s="111">
        <f t="shared" si="5"/>
        <v>2796.7569999999996</v>
      </c>
      <c r="I82" s="15"/>
      <c r="J82" s="16"/>
      <c r="K82" s="16"/>
      <c r="L82" s="16"/>
      <c r="M82" s="16"/>
      <c r="N82" s="16"/>
      <c r="O82" s="16"/>
      <c r="P82" s="17"/>
    </row>
    <row r="83" spans="1:16" s="8" customFormat="1" ht="12" x14ac:dyDescent="0.2">
      <c r="A83" s="24" t="s">
        <v>69</v>
      </c>
      <c r="B83" s="13" t="s">
        <v>43</v>
      </c>
      <c r="C83" s="23"/>
      <c r="D83" s="111">
        <f t="shared" si="3"/>
        <v>0</v>
      </c>
      <c r="E83" s="111">
        <f t="shared" si="4"/>
        <v>0</v>
      </c>
      <c r="F83" s="111"/>
      <c r="G83" s="111"/>
      <c r="H83" s="111">
        <f t="shared" si="5"/>
        <v>0</v>
      </c>
      <c r="I83" s="15"/>
      <c r="J83" s="16"/>
      <c r="K83" s="16"/>
      <c r="L83" s="16"/>
      <c r="M83" s="16"/>
      <c r="N83" s="16"/>
      <c r="O83" s="16"/>
      <c r="P83" s="17"/>
    </row>
    <row r="84" spans="1:16" s="8" customFormat="1" ht="12" x14ac:dyDescent="0.2">
      <c r="A84" s="24" t="s">
        <v>70</v>
      </c>
      <c r="B84" s="13" t="s">
        <v>43</v>
      </c>
      <c r="C84" s="23"/>
      <c r="D84" s="111">
        <f t="shared" si="3"/>
        <v>794.62900000000059</v>
      </c>
      <c r="E84" s="111">
        <f t="shared" si="4"/>
        <v>794.62900000000059</v>
      </c>
      <c r="F84" s="111">
        <f>3225.186-F82+366.2</f>
        <v>794.62900000000059</v>
      </c>
      <c r="G84" s="111"/>
      <c r="H84" s="111">
        <f t="shared" si="5"/>
        <v>794.62900000000059</v>
      </c>
      <c r="I84" s="15"/>
      <c r="J84" s="16"/>
      <c r="K84" s="16"/>
      <c r="L84" s="16"/>
      <c r="M84" s="16"/>
      <c r="N84" s="16"/>
      <c r="O84" s="16"/>
      <c r="P84" s="17"/>
    </row>
    <row r="85" spans="1:16" s="8" customFormat="1" ht="24" x14ac:dyDescent="0.2">
      <c r="A85" s="30" t="s">
        <v>71</v>
      </c>
      <c r="B85" s="36" t="s">
        <v>72</v>
      </c>
      <c r="C85" s="36" t="s">
        <v>73</v>
      </c>
      <c r="D85" s="111">
        <f t="shared" si="3"/>
        <v>18</v>
      </c>
      <c r="E85" s="111">
        <f t="shared" si="4"/>
        <v>18</v>
      </c>
      <c r="F85" s="111">
        <f>F86+F87+F88</f>
        <v>18</v>
      </c>
      <c r="G85" s="111"/>
      <c r="H85" s="111">
        <f t="shared" si="5"/>
        <v>18</v>
      </c>
      <c r="I85" s="15"/>
      <c r="J85" s="16"/>
      <c r="K85" s="16"/>
      <c r="L85" s="16"/>
      <c r="M85" s="16"/>
      <c r="N85" s="16"/>
      <c r="O85" s="16"/>
      <c r="P85" s="17"/>
    </row>
    <row r="86" spans="1:16" s="8" customFormat="1" ht="12" x14ac:dyDescent="0.2">
      <c r="A86" s="22" t="s">
        <v>68</v>
      </c>
      <c r="B86" s="36" t="s">
        <v>72</v>
      </c>
      <c r="C86" s="23"/>
      <c r="D86" s="111">
        <f t="shared" si="3"/>
        <v>13</v>
      </c>
      <c r="E86" s="111">
        <f t="shared" si="4"/>
        <v>13</v>
      </c>
      <c r="F86" s="111">
        <f>12+1</f>
        <v>13</v>
      </c>
      <c r="G86" s="111"/>
      <c r="H86" s="111">
        <f t="shared" si="5"/>
        <v>13</v>
      </c>
      <c r="I86" s="15"/>
      <c r="J86" s="16"/>
      <c r="K86" s="16"/>
      <c r="L86" s="16"/>
      <c r="M86" s="16"/>
      <c r="N86" s="16"/>
      <c r="O86" s="16"/>
      <c r="P86" s="17"/>
    </row>
    <row r="87" spans="1:16" s="8" customFormat="1" ht="12" x14ac:dyDescent="0.2">
      <c r="A87" s="24" t="s">
        <v>69</v>
      </c>
      <c r="B87" s="36" t="s">
        <v>72</v>
      </c>
      <c r="C87" s="23"/>
      <c r="D87" s="111">
        <f t="shared" si="3"/>
        <v>0</v>
      </c>
      <c r="E87" s="111">
        <f t="shared" si="4"/>
        <v>0</v>
      </c>
      <c r="F87" s="111"/>
      <c r="G87" s="111"/>
      <c r="H87" s="111">
        <f t="shared" si="5"/>
        <v>0</v>
      </c>
      <c r="I87" s="15"/>
      <c r="J87" s="16"/>
      <c r="K87" s="16"/>
      <c r="L87" s="16"/>
      <c r="M87" s="16"/>
      <c r="N87" s="16"/>
      <c r="O87" s="16"/>
      <c r="P87" s="17"/>
    </row>
    <row r="88" spans="1:16" s="8" customFormat="1" ht="12" x14ac:dyDescent="0.2">
      <c r="A88" s="24" t="s">
        <v>70</v>
      </c>
      <c r="B88" s="36" t="s">
        <v>72</v>
      </c>
      <c r="C88" s="23"/>
      <c r="D88" s="111">
        <f t="shared" si="3"/>
        <v>5</v>
      </c>
      <c r="E88" s="111">
        <f t="shared" si="4"/>
        <v>5</v>
      </c>
      <c r="F88" s="111">
        <v>5</v>
      </c>
      <c r="G88" s="111"/>
      <c r="H88" s="111">
        <f t="shared" si="5"/>
        <v>5</v>
      </c>
      <c r="I88" s="15"/>
      <c r="J88" s="16"/>
      <c r="K88" s="16"/>
      <c r="L88" s="16"/>
      <c r="M88" s="16"/>
      <c r="N88" s="16"/>
      <c r="O88" s="16"/>
      <c r="P88" s="17"/>
    </row>
    <row r="89" spans="1:16" s="8" customFormat="1" ht="60" x14ac:dyDescent="0.2">
      <c r="A89" s="18" t="s">
        <v>74</v>
      </c>
      <c r="B89" s="13" t="s">
        <v>43</v>
      </c>
      <c r="C89" s="36" t="s">
        <v>75</v>
      </c>
      <c r="D89" s="111">
        <f t="shared" si="3"/>
        <v>977.15599999999995</v>
      </c>
      <c r="E89" s="111">
        <f t="shared" si="4"/>
        <v>977.15599999999995</v>
      </c>
      <c r="F89" s="111">
        <f>964.656+12.5</f>
        <v>977.15599999999995</v>
      </c>
      <c r="G89" s="111"/>
      <c r="H89" s="111">
        <f t="shared" si="5"/>
        <v>977.15599999999995</v>
      </c>
      <c r="I89" s="15"/>
      <c r="J89" s="16"/>
      <c r="K89" s="16"/>
      <c r="L89" s="16"/>
      <c r="M89" s="16"/>
      <c r="N89" s="16"/>
      <c r="O89" s="16"/>
      <c r="P89" s="17"/>
    </row>
    <row r="90" spans="1:16" s="8" customFormat="1" ht="12" x14ac:dyDescent="0.2">
      <c r="A90" s="29" t="s">
        <v>76</v>
      </c>
      <c r="B90" s="19" t="s">
        <v>43</v>
      </c>
      <c r="C90" s="26" t="s">
        <v>77</v>
      </c>
      <c r="D90" s="111">
        <f t="shared" si="3"/>
        <v>5.694</v>
      </c>
      <c r="E90" s="111">
        <f t="shared" si="4"/>
        <v>5.694</v>
      </c>
      <c r="F90" s="111">
        <v>5.694</v>
      </c>
      <c r="G90" s="111"/>
      <c r="H90" s="111">
        <f t="shared" si="5"/>
        <v>5.694</v>
      </c>
      <c r="I90" s="15"/>
      <c r="J90" s="16"/>
      <c r="K90" s="16"/>
      <c r="L90" s="16"/>
      <c r="M90" s="16"/>
      <c r="N90" s="16"/>
      <c r="O90" s="16"/>
      <c r="P90" s="17"/>
    </row>
    <row r="91" spans="1:16" s="8" customFormat="1" ht="12" x14ac:dyDescent="0.2">
      <c r="A91" s="18" t="s">
        <v>78</v>
      </c>
      <c r="B91" s="19" t="s">
        <v>43</v>
      </c>
      <c r="C91" s="36" t="s">
        <v>79</v>
      </c>
      <c r="D91" s="111">
        <f t="shared" si="3"/>
        <v>15118.304</v>
      </c>
      <c r="E91" s="111">
        <f t="shared" si="4"/>
        <v>15118.304</v>
      </c>
      <c r="F91" s="111">
        <f>F92+F93</f>
        <v>15118.304</v>
      </c>
      <c r="G91" s="111"/>
      <c r="H91" s="111">
        <f t="shared" si="5"/>
        <v>15118.304</v>
      </c>
      <c r="I91" s="15"/>
      <c r="J91" s="16"/>
      <c r="K91" s="16"/>
      <c r="L91" s="16"/>
      <c r="M91" s="16"/>
      <c r="N91" s="16"/>
      <c r="O91" s="16"/>
      <c r="P91" s="17"/>
    </row>
    <row r="92" spans="1:16" s="8" customFormat="1" ht="12" x14ac:dyDescent="0.2">
      <c r="A92" s="31" t="s">
        <v>80</v>
      </c>
      <c r="B92" s="19" t="s">
        <v>43</v>
      </c>
      <c r="C92" s="26" t="s">
        <v>81</v>
      </c>
      <c r="D92" s="111">
        <f t="shared" si="3"/>
        <v>15118.304</v>
      </c>
      <c r="E92" s="111">
        <f t="shared" si="4"/>
        <v>15118.304</v>
      </c>
      <c r="F92" s="111">
        <f>14814.307+303.997</f>
        <v>15118.304</v>
      </c>
      <c r="G92" s="111"/>
      <c r="H92" s="111">
        <f t="shared" si="5"/>
        <v>15118.304</v>
      </c>
      <c r="I92" s="15"/>
      <c r="J92" s="16"/>
      <c r="K92" s="16"/>
      <c r="L92" s="16"/>
      <c r="M92" s="16"/>
      <c r="N92" s="16"/>
      <c r="O92" s="16"/>
      <c r="P92" s="17"/>
    </row>
    <row r="93" spans="1:16" s="8" customFormat="1" ht="12" x14ac:dyDescent="0.2">
      <c r="A93" s="32" t="s">
        <v>82</v>
      </c>
      <c r="B93" s="13" t="s">
        <v>43</v>
      </c>
      <c r="C93" s="36" t="s">
        <v>83</v>
      </c>
      <c r="D93" s="15">
        <f t="shared" si="3"/>
        <v>0</v>
      </c>
      <c r="E93" s="15">
        <f t="shared" si="4"/>
        <v>0</v>
      </c>
      <c r="F93" s="25"/>
      <c r="G93" s="25"/>
      <c r="H93" s="15">
        <f t="shared" si="5"/>
        <v>0</v>
      </c>
      <c r="I93" s="25"/>
      <c r="J93" s="16"/>
      <c r="K93" s="16"/>
      <c r="L93" s="16"/>
      <c r="M93" s="16"/>
      <c r="N93" s="16"/>
      <c r="O93" s="16"/>
      <c r="P93" s="17"/>
    </row>
    <row r="94" spans="1:16" s="8" customFormat="1" ht="13.5" customHeight="1" x14ac:dyDescent="0.2">
      <c r="A94" s="18" t="s">
        <v>84</v>
      </c>
      <c r="B94" s="19" t="s">
        <v>43</v>
      </c>
      <c r="C94" s="36" t="s">
        <v>85</v>
      </c>
      <c r="D94" s="15">
        <f t="shared" si="3"/>
        <v>0</v>
      </c>
      <c r="E94" s="15">
        <f t="shared" si="4"/>
        <v>0</v>
      </c>
      <c r="F94" s="15"/>
      <c r="G94" s="15"/>
      <c r="H94" s="15">
        <f t="shared" si="5"/>
        <v>0</v>
      </c>
      <c r="I94" s="15"/>
      <c r="J94" s="16"/>
      <c r="K94" s="16"/>
      <c r="L94" s="16"/>
      <c r="M94" s="16"/>
      <c r="N94" s="16"/>
      <c r="O94" s="16"/>
      <c r="P94" s="17"/>
    </row>
    <row r="95" spans="1:16" s="8" customFormat="1" ht="24" x14ac:dyDescent="0.2">
      <c r="A95" s="18" t="s">
        <v>86</v>
      </c>
      <c r="B95" s="13" t="s">
        <v>43</v>
      </c>
      <c r="C95" s="36" t="s">
        <v>87</v>
      </c>
      <c r="D95" s="111">
        <f t="shared" si="3"/>
        <v>7</v>
      </c>
      <c r="E95" s="111">
        <f t="shared" si="4"/>
        <v>7</v>
      </c>
      <c r="F95" s="111">
        <v>7</v>
      </c>
      <c r="G95" s="113"/>
      <c r="H95" s="111">
        <f t="shared" si="5"/>
        <v>7</v>
      </c>
      <c r="I95" s="25"/>
      <c r="J95" s="16"/>
      <c r="K95" s="16"/>
      <c r="L95" s="16"/>
      <c r="M95" s="16"/>
      <c r="N95" s="16"/>
      <c r="O95" s="16"/>
      <c r="P95" s="17"/>
    </row>
    <row r="96" spans="1:16" s="8" customFormat="1" ht="12" x14ac:dyDescent="0.2">
      <c r="A96" s="18" t="s">
        <v>88</v>
      </c>
      <c r="B96" s="19" t="s">
        <v>43</v>
      </c>
      <c r="C96" s="36" t="s">
        <v>89</v>
      </c>
      <c r="D96" s="111">
        <f t="shared" si="3"/>
        <v>1081.7339999999999</v>
      </c>
      <c r="E96" s="111">
        <f>H96+I96</f>
        <v>1081.7339999999999</v>
      </c>
      <c r="F96" s="111">
        <f>42.657+5.833+91.528+13.613+179.355+365.84+343.974+38.934</f>
        <v>1081.7339999999999</v>
      </c>
      <c r="G96" s="111"/>
      <c r="H96" s="111">
        <f t="shared" si="5"/>
        <v>1081.7339999999999</v>
      </c>
      <c r="I96" s="15"/>
      <c r="J96" s="16"/>
      <c r="K96" s="16"/>
      <c r="L96" s="16"/>
      <c r="M96" s="16"/>
      <c r="N96" s="16"/>
      <c r="O96" s="16"/>
      <c r="P96" s="17"/>
    </row>
    <row r="97" spans="1:16" s="8" customFormat="1" ht="24" x14ac:dyDescent="0.2">
      <c r="A97" s="12" t="s">
        <v>90</v>
      </c>
      <c r="B97" s="13" t="s">
        <v>43</v>
      </c>
      <c r="C97" s="36" t="s">
        <v>91</v>
      </c>
      <c r="D97" s="15">
        <f t="shared" ref="D97:D103" si="6">E97</f>
        <v>0</v>
      </c>
      <c r="E97" s="15">
        <f t="shared" ref="E97:E103" si="7">H97+I97</f>
        <v>0</v>
      </c>
      <c r="F97" s="15"/>
      <c r="G97" s="15"/>
      <c r="H97" s="15">
        <f t="shared" si="5"/>
        <v>0</v>
      </c>
      <c r="I97" s="15"/>
      <c r="J97" s="16"/>
      <c r="K97" s="16"/>
      <c r="L97" s="16"/>
      <c r="M97" s="16"/>
      <c r="N97" s="16"/>
      <c r="O97" s="16"/>
      <c r="P97" s="17"/>
    </row>
    <row r="98" spans="1:16" s="8" customFormat="1" ht="12" x14ac:dyDescent="0.2">
      <c r="A98" s="33" t="s">
        <v>92</v>
      </c>
      <c r="B98" s="23"/>
      <c r="C98" s="36" t="s">
        <v>93</v>
      </c>
      <c r="D98" s="15">
        <f t="shared" si="6"/>
        <v>0</v>
      </c>
      <c r="E98" s="15">
        <f t="shared" si="7"/>
        <v>0</v>
      </c>
      <c r="F98" s="25"/>
      <c r="G98" s="25"/>
      <c r="H98" s="15">
        <f t="shared" si="5"/>
        <v>0</v>
      </c>
      <c r="I98" s="25"/>
      <c r="J98" s="16"/>
      <c r="K98" s="16"/>
      <c r="L98" s="16"/>
      <c r="M98" s="16"/>
      <c r="N98" s="16"/>
      <c r="O98" s="16"/>
      <c r="P98" s="17"/>
    </row>
    <row r="99" spans="1:16" s="8" customFormat="1" ht="12" x14ac:dyDescent="0.2">
      <c r="A99" s="34" t="s">
        <v>94</v>
      </c>
      <c r="B99" s="23" t="s">
        <v>43</v>
      </c>
      <c r="C99" s="36" t="s">
        <v>95</v>
      </c>
      <c r="D99" s="15">
        <f t="shared" si="6"/>
        <v>0</v>
      </c>
      <c r="E99" s="15">
        <f t="shared" si="7"/>
        <v>0</v>
      </c>
      <c r="F99" s="25"/>
      <c r="G99" s="35"/>
      <c r="H99" s="15">
        <f t="shared" si="5"/>
        <v>0</v>
      </c>
      <c r="I99" s="35"/>
      <c r="J99" s="16"/>
      <c r="K99" s="16"/>
      <c r="L99" s="16"/>
      <c r="M99" s="16"/>
      <c r="N99" s="16"/>
      <c r="O99" s="16"/>
      <c r="P99" s="17"/>
    </row>
    <row r="100" spans="1:16" s="40" customFormat="1" x14ac:dyDescent="0.2">
      <c r="A100" s="38" t="s">
        <v>96</v>
      </c>
      <c r="B100" s="23" t="s">
        <v>43</v>
      </c>
      <c r="C100" s="36" t="s">
        <v>97</v>
      </c>
      <c r="D100" s="15">
        <f t="shared" si="6"/>
        <v>0</v>
      </c>
      <c r="E100" s="15">
        <f t="shared" si="7"/>
        <v>0</v>
      </c>
      <c r="F100" s="35"/>
      <c r="G100" s="35"/>
      <c r="H100" s="15">
        <f t="shared" si="5"/>
        <v>0</v>
      </c>
      <c r="I100" s="35"/>
      <c r="J100" s="16"/>
      <c r="K100" s="16"/>
      <c r="L100" s="16"/>
      <c r="M100" s="16"/>
      <c r="N100" s="16"/>
      <c r="O100" s="16"/>
      <c r="P100" s="39"/>
    </row>
    <row r="101" spans="1:16" s="40" customFormat="1" x14ac:dyDescent="0.2">
      <c r="A101" s="41" t="s">
        <v>98</v>
      </c>
      <c r="B101" s="23" t="s">
        <v>43</v>
      </c>
      <c r="C101" s="36" t="s">
        <v>100</v>
      </c>
      <c r="D101" s="15">
        <f t="shared" si="6"/>
        <v>0</v>
      </c>
      <c r="E101" s="15">
        <f t="shared" si="7"/>
        <v>0</v>
      </c>
      <c r="F101" s="35"/>
      <c r="G101" s="35"/>
      <c r="H101" s="15">
        <f t="shared" si="5"/>
        <v>0</v>
      </c>
      <c r="I101" s="35"/>
      <c r="J101" s="16"/>
      <c r="K101" s="16"/>
      <c r="L101" s="16"/>
      <c r="M101" s="16"/>
      <c r="N101" s="16"/>
      <c r="O101" s="16"/>
      <c r="P101" s="39"/>
    </row>
    <row r="102" spans="1:16" s="40" customFormat="1" x14ac:dyDescent="0.2">
      <c r="A102" s="41" t="s">
        <v>101</v>
      </c>
      <c r="B102" s="23" t="s">
        <v>43</v>
      </c>
      <c r="C102" s="36" t="s">
        <v>102</v>
      </c>
      <c r="D102" s="15">
        <f t="shared" si="6"/>
        <v>0</v>
      </c>
      <c r="E102" s="15">
        <f t="shared" si="7"/>
        <v>0</v>
      </c>
      <c r="F102" s="35"/>
      <c r="G102" s="35"/>
      <c r="H102" s="15">
        <f t="shared" si="5"/>
        <v>0</v>
      </c>
      <c r="I102" s="35"/>
      <c r="J102" s="16"/>
      <c r="K102" s="16"/>
      <c r="L102" s="16"/>
      <c r="M102" s="16"/>
      <c r="N102" s="16"/>
      <c r="O102" s="16"/>
      <c r="P102" s="39"/>
    </row>
    <row r="103" spans="1:16" s="40" customFormat="1" x14ac:dyDescent="0.2">
      <c r="A103" s="42" t="s">
        <v>103</v>
      </c>
      <c r="B103" s="23" t="s">
        <v>43</v>
      </c>
      <c r="C103" s="36" t="s">
        <v>104</v>
      </c>
      <c r="D103" s="111">
        <f t="shared" si="6"/>
        <v>424</v>
      </c>
      <c r="E103" s="111">
        <f t="shared" si="7"/>
        <v>424</v>
      </c>
      <c r="F103" s="114">
        <v>424</v>
      </c>
      <c r="G103" s="114"/>
      <c r="H103" s="111">
        <f t="shared" si="5"/>
        <v>424</v>
      </c>
      <c r="I103" s="43"/>
      <c r="J103" s="16"/>
      <c r="K103" s="16"/>
      <c r="L103" s="16"/>
      <c r="M103" s="16"/>
      <c r="N103" s="16"/>
      <c r="O103" s="16"/>
      <c r="P103" s="39"/>
    </row>
    <row r="104" spans="1:16" s="40" customFormat="1" x14ac:dyDescent="0.2">
      <c r="A104" s="91" t="s">
        <v>105</v>
      </c>
      <c r="B104" s="23"/>
      <c r="C104" s="36"/>
      <c r="D104" s="44"/>
      <c r="E104" s="44"/>
      <c r="F104" s="44"/>
      <c r="G104" s="44"/>
      <c r="H104" s="44"/>
      <c r="I104" s="44"/>
      <c r="J104" s="16"/>
      <c r="K104" s="16"/>
      <c r="L104" s="16"/>
      <c r="M104" s="16"/>
      <c r="N104" s="16"/>
      <c r="O104" s="16"/>
      <c r="P104" s="39"/>
    </row>
    <row r="105" spans="1:16" s="118" customFormat="1" x14ac:dyDescent="0.2">
      <c r="A105" s="42" t="s">
        <v>106</v>
      </c>
      <c r="B105" s="23" t="s">
        <v>43</v>
      </c>
      <c r="C105" s="36" t="s">
        <v>107</v>
      </c>
      <c r="D105" s="111">
        <f>E105</f>
        <v>24616.514999999999</v>
      </c>
      <c r="E105" s="111">
        <f>F105+G105+I105</f>
        <v>24616.514999999999</v>
      </c>
      <c r="F105" s="111">
        <f>F67-F106</f>
        <v>24616.514999999999</v>
      </c>
      <c r="G105" s="111"/>
      <c r="H105" s="111">
        <f>SUM(F105:G105)</f>
        <v>24616.514999999999</v>
      </c>
      <c r="I105" s="115"/>
      <c r="J105" s="116"/>
      <c r="K105" s="116"/>
      <c r="L105" s="116"/>
      <c r="M105" s="116"/>
      <c r="N105" s="116"/>
      <c r="O105" s="116"/>
      <c r="P105" s="117"/>
    </row>
    <row r="106" spans="1:16" s="118" customFormat="1" x14ac:dyDescent="0.2">
      <c r="A106" s="42" t="s">
        <v>108</v>
      </c>
      <c r="B106" s="23" t="s">
        <v>43</v>
      </c>
      <c r="C106" s="36" t="s">
        <v>109</v>
      </c>
      <c r="D106" s="111">
        <f>E106</f>
        <v>1267.7339999999999</v>
      </c>
      <c r="E106" s="111">
        <f>F106+G106+I106</f>
        <v>1267.7339999999999</v>
      </c>
      <c r="F106" s="111">
        <f>F26+F28+F96</f>
        <v>1267.7339999999999</v>
      </c>
      <c r="G106" s="111">
        <v>0</v>
      </c>
      <c r="H106" s="111">
        <f>SUM(F106:G106)</f>
        <v>1267.7339999999999</v>
      </c>
      <c r="I106" s="115"/>
      <c r="J106" s="116"/>
      <c r="K106" s="116"/>
      <c r="L106" s="116"/>
      <c r="M106" s="116"/>
      <c r="N106" s="116"/>
      <c r="O106" s="116"/>
      <c r="P106" s="117"/>
    </row>
    <row r="107" spans="1:16" s="40" customFormat="1" ht="51" x14ac:dyDescent="0.2">
      <c r="A107" s="46" t="s">
        <v>110</v>
      </c>
      <c r="B107" s="23" t="s">
        <v>43</v>
      </c>
      <c r="C107" s="36" t="s">
        <v>111</v>
      </c>
      <c r="D107" s="45"/>
      <c r="E107" s="45"/>
      <c r="F107" s="45"/>
      <c r="G107" s="45"/>
      <c r="H107" s="45"/>
      <c r="I107" s="45"/>
      <c r="J107" s="16"/>
      <c r="K107" s="16"/>
      <c r="L107" s="16"/>
      <c r="M107" s="16"/>
      <c r="N107" s="16"/>
      <c r="O107" s="16"/>
      <c r="P107" s="39"/>
    </row>
    <row r="108" spans="1:16" s="40" customFormat="1" ht="25.5" x14ac:dyDescent="0.2">
      <c r="A108" s="55" t="s">
        <v>112</v>
      </c>
      <c r="B108" s="23" t="s">
        <v>43</v>
      </c>
      <c r="C108" s="36" t="s">
        <v>113</v>
      </c>
      <c r="D108" s="49"/>
      <c r="E108" s="49"/>
      <c r="F108" s="49"/>
      <c r="G108" s="49"/>
      <c r="H108" s="49"/>
      <c r="I108" s="49"/>
      <c r="J108" s="16"/>
      <c r="K108" s="16"/>
      <c r="L108" s="16"/>
      <c r="M108" s="16"/>
      <c r="N108" s="16"/>
      <c r="O108" s="16"/>
      <c r="P108" s="39"/>
    </row>
    <row r="109" spans="1:16" s="40" customFormat="1" x14ac:dyDescent="0.2">
      <c r="A109" s="50" t="s">
        <v>114</v>
      </c>
      <c r="B109" s="23" t="s">
        <v>43</v>
      </c>
      <c r="C109" s="36"/>
      <c r="D109" s="49"/>
      <c r="E109" s="49"/>
      <c r="F109" s="49"/>
      <c r="G109" s="52"/>
      <c r="H109" s="49"/>
      <c r="I109" s="49"/>
      <c r="J109" s="16"/>
      <c r="K109" s="16"/>
      <c r="L109" s="16"/>
      <c r="M109" s="16"/>
      <c r="N109" s="16"/>
      <c r="O109" s="16"/>
      <c r="P109" s="39"/>
    </row>
    <row r="110" spans="1:16" s="40" customFormat="1" x14ac:dyDescent="0.2">
      <c r="A110" s="53" t="s">
        <v>115</v>
      </c>
      <c r="B110" s="23" t="s">
        <v>43</v>
      </c>
      <c r="C110" s="36"/>
      <c r="D110" s="45"/>
      <c r="E110" s="45"/>
      <c r="F110" s="45"/>
      <c r="G110" s="54"/>
      <c r="H110" s="45"/>
      <c r="I110" s="45"/>
      <c r="J110" s="16"/>
      <c r="K110" s="16"/>
      <c r="L110" s="16"/>
      <c r="M110" s="16"/>
      <c r="N110" s="16"/>
      <c r="O110" s="16"/>
      <c r="P110" s="39"/>
    </row>
    <row r="111" spans="1:16" s="40" customFormat="1" ht="25.5" x14ac:dyDescent="0.2">
      <c r="A111" s="53" t="s">
        <v>116</v>
      </c>
      <c r="B111" s="23" t="s">
        <v>43</v>
      </c>
      <c r="C111" s="36"/>
      <c r="D111" s="45"/>
      <c r="E111" s="45"/>
      <c r="F111" s="45"/>
      <c r="G111" s="45"/>
      <c r="H111" s="45"/>
      <c r="I111" s="45"/>
      <c r="J111" s="16"/>
      <c r="K111" s="16"/>
      <c r="L111" s="16"/>
      <c r="M111" s="16"/>
      <c r="N111" s="16"/>
      <c r="O111" s="16"/>
      <c r="P111" s="39"/>
    </row>
    <row r="112" spans="1:16" s="40" customFormat="1" x14ac:dyDescent="0.2">
      <c r="A112" s="42" t="s">
        <v>117</v>
      </c>
      <c r="B112" s="23" t="s">
        <v>43</v>
      </c>
      <c r="C112" s="36"/>
      <c r="D112" s="45"/>
      <c r="E112" s="45"/>
      <c r="F112" s="45"/>
      <c r="G112" s="45"/>
      <c r="H112" s="45"/>
      <c r="I112" s="45"/>
      <c r="J112" s="16"/>
      <c r="K112" s="16"/>
      <c r="L112" s="16"/>
      <c r="M112" s="16"/>
      <c r="N112" s="16"/>
      <c r="O112" s="16"/>
      <c r="P112" s="39"/>
    </row>
    <row r="113" spans="1:16" s="40" customFormat="1" ht="38.25" x14ac:dyDescent="0.2">
      <c r="A113" s="46" t="s">
        <v>118</v>
      </c>
      <c r="B113" s="23" t="s">
        <v>43</v>
      </c>
      <c r="C113" s="36" t="s">
        <v>119</v>
      </c>
      <c r="D113" s="45"/>
      <c r="E113" s="45"/>
      <c r="F113" s="45"/>
      <c r="G113" s="45"/>
      <c r="H113" s="45"/>
      <c r="I113" s="45"/>
      <c r="J113" s="16"/>
      <c r="K113" s="16"/>
      <c r="L113" s="16"/>
      <c r="M113" s="16"/>
      <c r="N113" s="16"/>
      <c r="O113" s="16"/>
      <c r="P113" s="39"/>
    </row>
    <row r="115" spans="1:16" x14ac:dyDescent="0.2">
      <c r="A115" s="1" t="s">
        <v>120</v>
      </c>
    </row>
    <row r="116" spans="1:16" x14ac:dyDescent="0.2">
      <c r="A116" s="1" t="s">
        <v>121</v>
      </c>
    </row>
    <row r="117" spans="1:16" x14ac:dyDescent="0.2">
      <c r="A117" s="1" t="s">
        <v>122</v>
      </c>
    </row>
    <row r="118" spans="1:16" ht="4.5" customHeight="1" x14ac:dyDescent="0.2"/>
    <row r="119" spans="1:16" s="87" customFormat="1" ht="9.75" x14ac:dyDescent="0.15">
      <c r="A119" s="86" t="s">
        <v>193</v>
      </c>
    </row>
    <row r="121" spans="1:16" x14ac:dyDescent="0.2">
      <c r="P121" s="95" t="s">
        <v>242</v>
      </c>
    </row>
    <row r="123" spans="1:16" s="3" customFormat="1" ht="14.25" x14ac:dyDescent="0.2">
      <c r="A123" s="2" t="s">
        <v>123</v>
      </c>
    </row>
    <row r="125" spans="1:16" s="40" customFormat="1" x14ac:dyDescent="0.2">
      <c r="A125" s="222" t="s">
        <v>124</v>
      </c>
      <c r="B125" s="224" t="s">
        <v>125</v>
      </c>
      <c r="C125" s="226" t="s">
        <v>126</v>
      </c>
      <c r="D125" s="228" t="s">
        <v>127</v>
      </c>
      <c r="E125" s="230" t="s">
        <v>128</v>
      </c>
      <c r="F125" s="231" t="s">
        <v>129</v>
      </c>
      <c r="G125" s="231"/>
      <c r="H125" s="231"/>
      <c r="I125" s="231"/>
      <c r="J125" s="232" t="s">
        <v>130</v>
      </c>
      <c r="K125" s="230" t="s">
        <v>131</v>
      </c>
      <c r="L125" s="231" t="s">
        <v>132</v>
      </c>
      <c r="M125" s="231"/>
      <c r="N125" s="231"/>
      <c r="O125" s="231"/>
      <c r="P125" s="233" t="s">
        <v>133</v>
      </c>
    </row>
    <row r="126" spans="1:16" s="40" customFormat="1" ht="38.25" x14ac:dyDescent="0.2">
      <c r="A126" s="223"/>
      <c r="B126" s="225"/>
      <c r="C126" s="227"/>
      <c r="D126" s="229"/>
      <c r="E126" s="230"/>
      <c r="F126" s="56" t="s">
        <v>134</v>
      </c>
      <c r="G126" s="56" t="s">
        <v>135</v>
      </c>
      <c r="H126" s="56" t="s">
        <v>136</v>
      </c>
      <c r="I126" s="57" t="s">
        <v>137</v>
      </c>
      <c r="J126" s="232"/>
      <c r="K126" s="230"/>
      <c r="L126" s="56" t="s">
        <v>134</v>
      </c>
      <c r="M126" s="56" t="s">
        <v>138</v>
      </c>
      <c r="N126" s="58" t="s">
        <v>139</v>
      </c>
      <c r="O126" s="57" t="s">
        <v>137</v>
      </c>
      <c r="P126" s="233"/>
    </row>
    <row r="127" spans="1:16" s="90" customFormat="1" ht="9.75" x14ac:dyDescent="0.2">
      <c r="A127" s="88" t="s">
        <v>194</v>
      </c>
      <c r="B127" s="88" t="s">
        <v>195</v>
      </c>
      <c r="C127" s="88" t="s">
        <v>196</v>
      </c>
      <c r="D127" s="88" t="s">
        <v>197</v>
      </c>
      <c r="E127" s="88" t="s">
        <v>198</v>
      </c>
      <c r="F127" s="88" t="s">
        <v>199</v>
      </c>
      <c r="G127" s="88" t="s">
        <v>200</v>
      </c>
      <c r="H127" s="89" t="s">
        <v>201</v>
      </c>
      <c r="I127" s="88" t="s">
        <v>202</v>
      </c>
      <c r="J127" s="88" t="s">
        <v>203</v>
      </c>
      <c r="K127" s="88" t="s">
        <v>204</v>
      </c>
      <c r="L127" s="88" t="s">
        <v>205</v>
      </c>
      <c r="M127" s="88" t="s">
        <v>206</v>
      </c>
      <c r="N127" s="89" t="s">
        <v>207</v>
      </c>
      <c r="O127" s="88" t="s">
        <v>208</v>
      </c>
      <c r="P127" s="88" t="s">
        <v>209</v>
      </c>
    </row>
    <row r="128" spans="1:16" s="8" customFormat="1" ht="12" x14ac:dyDescent="0.2">
      <c r="A128" s="68" t="s">
        <v>227</v>
      </c>
      <c r="B128" s="68" t="s">
        <v>43</v>
      </c>
      <c r="C128" s="59" t="s">
        <v>228</v>
      </c>
      <c r="D128" s="92">
        <f>E128</f>
        <v>9</v>
      </c>
      <c r="E128" s="92">
        <f>H128+I128</f>
        <v>9</v>
      </c>
      <c r="F128" s="92">
        <v>9</v>
      </c>
      <c r="G128" s="92"/>
      <c r="H128" s="92">
        <f>G128+F128</f>
        <v>9</v>
      </c>
      <c r="I128" s="92"/>
      <c r="J128" s="99">
        <f>K128</f>
        <v>3092</v>
      </c>
      <c r="K128" s="99">
        <f>N128+O128</f>
        <v>3092</v>
      </c>
      <c r="L128" s="99">
        <f>L129</f>
        <v>3092</v>
      </c>
      <c r="M128" s="99"/>
      <c r="N128" s="99">
        <f t="shared" ref="N128:N134" si="8">M128+L128</f>
        <v>3092</v>
      </c>
      <c r="O128" s="92"/>
      <c r="P128" s="17"/>
    </row>
    <row r="129" spans="1:16" s="8" customFormat="1" ht="12" x14ac:dyDescent="0.2">
      <c r="A129" s="59" t="s">
        <v>229</v>
      </c>
      <c r="B129" s="68" t="s">
        <v>43</v>
      </c>
      <c r="C129" s="93" t="s">
        <v>230</v>
      </c>
      <c r="D129" s="92">
        <f t="shared" ref="D129:D134" si="9">E129</f>
        <v>9</v>
      </c>
      <c r="E129" s="92">
        <f t="shared" ref="E129:E134" si="10">H129+I129</f>
        <v>9</v>
      </c>
      <c r="F129" s="92">
        <v>9</v>
      </c>
      <c r="G129" s="92"/>
      <c r="H129" s="92">
        <f t="shared" ref="H129:H134" si="11">G129+F129</f>
        <v>9</v>
      </c>
      <c r="I129" s="92"/>
      <c r="J129" s="99">
        <f t="shared" ref="J129:J134" si="12">K129</f>
        <v>3092</v>
      </c>
      <c r="K129" s="99">
        <f t="shared" ref="K129:K134" si="13">N129+O129</f>
        <v>3092</v>
      </c>
      <c r="L129" s="99">
        <v>3092</v>
      </c>
      <c r="M129" s="99"/>
      <c r="N129" s="99">
        <f t="shared" si="8"/>
        <v>3092</v>
      </c>
      <c r="O129" s="92"/>
      <c r="P129" s="17"/>
    </row>
    <row r="130" spans="1:16" s="8" customFormat="1" ht="48" x14ac:dyDescent="0.2">
      <c r="A130" s="66" t="s">
        <v>231</v>
      </c>
      <c r="B130" s="70" t="s">
        <v>43</v>
      </c>
      <c r="C130" s="67" t="s">
        <v>232</v>
      </c>
      <c r="D130" s="92">
        <f t="shared" si="9"/>
        <v>0</v>
      </c>
      <c r="E130" s="92">
        <f t="shared" si="10"/>
        <v>0</v>
      </c>
      <c r="F130" s="92"/>
      <c r="G130" s="92"/>
      <c r="H130" s="92">
        <f t="shared" si="11"/>
        <v>0</v>
      </c>
      <c r="I130" s="92"/>
      <c r="J130" s="92">
        <f t="shared" si="12"/>
        <v>0</v>
      </c>
      <c r="K130" s="92">
        <f t="shared" si="13"/>
        <v>0</v>
      </c>
      <c r="L130" s="92"/>
      <c r="M130" s="92"/>
      <c r="N130" s="92">
        <f t="shared" si="8"/>
        <v>0</v>
      </c>
      <c r="O130" s="92"/>
      <c r="P130" s="17"/>
    </row>
    <row r="131" spans="1:16" s="8" customFormat="1" ht="48" x14ac:dyDescent="0.2">
      <c r="A131" s="66" t="s">
        <v>233</v>
      </c>
      <c r="B131" s="70" t="s">
        <v>43</v>
      </c>
      <c r="C131" s="67" t="s">
        <v>234</v>
      </c>
      <c r="D131" s="92">
        <f t="shared" si="9"/>
        <v>0</v>
      </c>
      <c r="E131" s="92">
        <f t="shared" si="10"/>
        <v>0</v>
      </c>
      <c r="F131" s="92"/>
      <c r="G131" s="92"/>
      <c r="H131" s="92">
        <f t="shared" si="11"/>
        <v>0</v>
      </c>
      <c r="I131" s="92"/>
      <c r="J131" s="92">
        <f t="shared" si="12"/>
        <v>0</v>
      </c>
      <c r="K131" s="92">
        <f t="shared" si="13"/>
        <v>0</v>
      </c>
      <c r="L131" s="92"/>
      <c r="M131" s="92"/>
      <c r="N131" s="92">
        <f t="shared" si="8"/>
        <v>0</v>
      </c>
      <c r="O131" s="92"/>
      <c r="P131" s="17"/>
    </row>
    <row r="132" spans="1:16" s="8" customFormat="1" ht="12" x14ac:dyDescent="0.2">
      <c r="A132" s="68" t="s">
        <v>235</v>
      </c>
      <c r="B132" s="68" t="s">
        <v>43</v>
      </c>
      <c r="C132" s="69" t="s">
        <v>236</v>
      </c>
      <c r="D132" s="92">
        <f t="shared" si="9"/>
        <v>0</v>
      </c>
      <c r="E132" s="92">
        <f t="shared" si="10"/>
        <v>0</v>
      </c>
      <c r="F132" s="92"/>
      <c r="G132" s="92"/>
      <c r="H132" s="92">
        <f t="shared" si="11"/>
        <v>0</v>
      </c>
      <c r="I132" s="92"/>
      <c r="J132" s="92">
        <f t="shared" si="12"/>
        <v>0</v>
      </c>
      <c r="K132" s="92">
        <f t="shared" si="13"/>
        <v>0</v>
      </c>
      <c r="L132" s="92"/>
      <c r="M132" s="92"/>
      <c r="N132" s="92">
        <f t="shared" si="8"/>
        <v>0</v>
      </c>
      <c r="O132" s="92"/>
      <c r="P132" s="17"/>
    </row>
    <row r="133" spans="1:16" s="8" customFormat="1" ht="12" x14ac:dyDescent="0.2">
      <c r="A133" s="68" t="s">
        <v>237</v>
      </c>
      <c r="B133" s="68" t="s">
        <v>43</v>
      </c>
      <c r="C133" s="69" t="s">
        <v>238</v>
      </c>
      <c r="D133" s="92">
        <f t="shared" si="9"/>
        <v>0</v>
      </c>
      <c r="E133" s="92">
        <f t="shared" si="10"/>
        <v>0</v>
      </c>
      <c r="F133" s="92"/>
      <c r="G133" s="92"/>
      <c r="H133" s="92">
        <f t="shared" si="11"/>
        <v>0</v>
      </c>
      <c r="I133" s="92"/>
      <c r="J133" s="92">
        <f t="shared" si="12"/>
        <v>0</v>
      </c>
      <c r="K133" s="92">
        <f t="shared" si="13"/>
        <v>0</v>
      </c>
      <c r="L133" s="92"/>
      <c r="M133" s="92"/>
      <c r="N133" s="92">
        <f t="shared" si="8"/>
        <v>0</v>
      </c>
      <c r="O133" s="92"/>
      <c r="P133" s="17"/>
    </row>
    <row r="134" spans="1:16" s="8" customFormat="1" ht="12" x14ac:dyDescent="0.2">
      <c r="A134" s="17" t="s">
        <v>239</v>
      </c>
      <c r="B134" s="17" t="s">
        <v>43</v>
      </c>
      <c r="C134" s="94" t="s">
        <v>240</v>
      </c>
      <c r="D134" s="92">
        <f t="shared" si="9"/>
        <v>0</v>
      </c>
      <c r="E134" s="92">
        <f t="shared" si="10"/>
        <v>0</v>
      </c>
      <c r="F134" s="92"/>
      <c r="G134" s="92"/>
      <c r="H134" s="92">
        <f t="shared" si="11"/>
        <v>0</v>
      </c>
      <c r="I134" s="92"/>
      <c r="J134" s="92">
        <f t="shared" si="12"/>
        <v>0</v>
      </c>
      <c r="K134" s="92">
        <f t="shared" si="13"/>
        <v>0</v>
      </c>
      <c r="L134" s="92"/>
      <c r="M134" s="92"/>
      <c r="N134" s="92">
        <f t="shared" si="8"/>
        <v>0</v>
      </c>
      <c r="O134" s="92"/>
      <c r="P134" s="17"/>
    </row>
    <row r="136" spans="1:16" x14ac:dyDescent="0.2">
      <c r="A136" s="1" t="s">
        <v>121</v>
      </c>
    </row>
    <row r="137" spans="1:16" x14ac:dyDescent="0.2">
      <c r="A137" s="1" t="s">
        <v>122</v>
      </c>
    </row>
    <row r="139" spans="1:16" x14ac:dyDescent="0.2">
      <c r="A139" s="85" t="s">
        <v>192</v>
      </c>
      <c r="G139" s="1"/>
    </row>
  </sheetData>
  <mergeCells count="30">
    <mergeCell ref="A16:A17"/>
    <mergeCell ref="B16:B17"/>
    <mergeCell ref="C16:C17"/>
    <mergeCell ref="D16:D17"/>
    <mergeCell ref="E16:E17"/>
    <mergeCell ref="A64:A65"/>
    <mergeCell ref="B64:B65"/>
    <mergeCell ref="C64:C65"/>
    <mergeCell ref="D64:D65"/>
    <mergeCell ref="E64:E65"/>
    <mergeCell ref="F125:I125"/>
    <mergeCell ref="I16:I17"/>
    <mergeCell ref="J16:J17"/>
    <mergeCell ref="K16:M16"/>
    <mergeCell ref="N16:N17"/>
    <mergeCell ref="F64:I64"/>
    <mergeCell ref="F16:H16"/>
    <mergeCell ref="J125:J126"/>
    <mergeCell ref="K125:K126"/>
    <mergeCell ref="L125:O125"/>
    <mergeCell ref="A125:A126"/>
    <mergeCell ref="B125:B126"/>
    <mergeCell ref="C125:C126"/>
    <mergeCell ref="D125:D126"/>
    <mergeCell ref="E125:E126"/>
    <mergeCell ref="P125:P126"/>
    <mergeCell ref="J64:J65"/>
    <mergeCell ref="K64:K65"/>
    <mergeCell ref="L64:O64"/>
    <mergeCell ref="P64:P65"/>
  </mergeCells>
  <pageMargins left="0.25" right="0.25" top="0.75" bottom="0.75" header="0.3" footer="0.3"/>
  <pageSetup paperSize="9" scale="54" fitToHeight="0" orientation="landscape" r:id="rId1"/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9"/>
  <sheetViews>
    <sheetView tabSelected="1" topLeftCell="A61" zoomScale="80" zoomScaleNormal="80" zoomScaleSheetLayoutView="124" workbookViewId="0">
      <selection activeCell="A29" sqref="A29"/>
    </sheetView>
  </sheetViews>
  <sheetFormatPr defaultRowHeight="12.75" x14ac:dyDescent="0.2"/>
  <cols>
    <col min="1" max="1" width="55.140625" customWidth="1"/>
    <col min="2" max="2" width="10.140625" customWidth="1"/>
    <col min="3" max="3" width="10.7109375" customWidth="1"/>
    <col min="4" max="4" width="15.7109375" customWidth="1"/>
    <col min="5" max="5" width="15.42578125" customWidth="1"/>
    <col min="6" max="6" width="16.85546875" customWidth="1"/>
    <col min="7" max="7" width="15.28515625" customWidth="1"/>
    <col min="8" max="8" width="14.7109375" customWidth="1"/>
    <col min="9" max="12" width="13.28515625" customWidth="1"/>
    <col min="13" max="13" width="15.28515625" customWidth="1"/>
    <col min="14" max="14" width="15.140625" customWidth="1"/>
    <col min="15" max="15" width="13.28515625" customWidth="1"/>
    <col min="16" max="16" width="18.5703125" customWidth="1"/>
  </cols>
  <sheetData>
    <row r="1" spans="1:14" x14ac:dyDescent="0.2">
      <c r="N1" s="1" t="s">
        <v>0</v>
      </c>
    </row>
    <row r="3" spans="1:14" s="3" customFormat="1" ht="14.25" x14ac:dyDescent="0.2">
      <c r="A3" s="2" t="s">
        <v>1</v>
      </c>
    </row>
    <row r="4" spans="1:14" s="3" customFormat="1" ht="14.25" x14ac:dyDescent="0.2">
      <c r="A4" s="2" t="s">
        <v>2</v>
      </c>
    </row>
    <row r="6" spans="1:14" s="8" customFormat="1" ht="12" x14ac:dyDescent="0.2">
      <c r="A6" s="74"/>
    </row>
    <row r="7" spans="1:14" s="8" customFormat="1" ht="12" x14ac:dyDescent="0.2">
      <c r="A7" s="84" t="s">
        <v>223</v>
      </c>
    </row>
    <row r="8" spans="1:14" s="8" customFormat="1" ht="12" x14ac:dyDescent="0.2">
      <c r="A8" s="74" t="s">
        <v>184</v>
      </c>
    </row>
    <row r="9" spans="1:14" s="8" customFormat="1" ht="12" x14ac:dyDescent="0.2">
      <c r="A9" s="74" t="s">
        <v>185</v>
      </c>
    </row>
    <row r="10" spans="1:14" s="8" customFormat="1" ht="12" x14ac:dyDescent="0.2">
      <c r="A10" s="85" t="s">
        <v>190</v>
      </c>
    </row>
    <row r="11" spans="1:14" s="8" customFormat="1" ht="12" x14ac:dyDescent="0.2">
      <c r="A11" s="85" t="s">
        <v>226</v>
      </c>
    </row>
    <row r="12" spans="1:14" s="8" customFormat="1" ht="12" x14ac:dyDescent="0.2">
      <c r="A12" s="85" t="s">
        <v>188</v>
      </c>
    </row>
    <row r="13" spans="1:14" s="8" customFormat="1" ht="12" x14ac:dyDescent="0.2">
      <c r="A13" s="85" t="s">
        <v>187</v>
      </c>
    </row>
    <row r="14" spans="1:14" s="8" customFormat="1" ht="12" x14ac:dyDescent="0.2">
      <c r="A14" s="85" t="s">
        <v>244</v>
      </c>
    </row>
    <row r="16" spans="1:14" x14ac:dyDescent="0.2">
      <c r="A16" s="214" t="s">
        <v>3</v>
      </c>
      <c r="B16" s="221" t="s">
        <v>4</v>
      </c>
      <c r="C16" s="221" t="s">
        <v>5</v>
      </c>
      <c r="D16" s="213" t="s">
        <v>6</v>
      </c>
      <c r="E16" s="213" t="s">
        <v>7</v>
      </c>
      <c r="F16" s="214" t="s">
        <v>8</v>
      </c>
      <c r="G16" s="214"/>
      <c r="H16" s="214"/>
      <c r="I16" s="213" t="s">
        <v>9</v>
      </c>
      <c r="J16" s="213" t="s">
        <v>10</v>
      </c>
      <c r="K16" s="214" t="s">
        <v>11</v>
      </c>
      <c r="L16" s="214"/>
      <c r="M16" s="214"/>
      <c r="N16" s="213" t="s">
        <v>12</v>
      </c>
    </row>
    <row r="17" spans="1:14" ht="67.5" customHeight="1" x14ac:dyDescent="0.2">
      <c r="A17" s="214"/>
      <c r="B17" s="221"/>
      <c r="C17" s="221"/>
      <c r="D17" s="213"/>
      <c r="E17" s="213"/>
      <c r="F17" s="124" t="s">
        <v>13</v>
      </c>
      <c r="G17" s="124" t="s">
        <v>14</v>
      </c>
      <c r="H17" s="124" t="s">
        <v>15</v>
      </c>
      <c r="I17" s="213"/>
      <c r="J17" s="213"/>
      <c r="K17" s="124" t="s">
        <v>16</v>
      </c>
      <c r="L17" s="124" t="s">
        <v>17</v>
      </c>
      <c r="M17" s="124" t="s">
        <v>15</v>
      </c>
      <c r="N17" s="213"/>
    </row>
    <row r="18" spans="1:14" s="90" customFormat="1" ht="9.75" x14ac:dyDescent="0.2">
      <c r="A18" s="88" t="s">
        <v>212</v>
      </c>
      <c r="B18" s="88" t="s">
        <v>213</v>
      </c>
      <c r="C18" s="88" t="s">
        <v>214</v>
      </c>
      <c r="D18" s="88" t="s">
        <v>215</v>
      </c>
      <c r="E18" s="88" t="s">
        <v>216</v>
      </c>
      <c r="F18" s="88" t="s">
        <v>199</v>
      </c>
      <c r="G18" s="88" t="s">
        <v>200</v>
      </c>
      <c r="H18" s="88" t="s">
        <v>217</v>
      </c>
      <c r="I18" s="88" t="s">
        <v>202</v>
      </c>
      <c r="J18" s="88" t="s">
        <v>218</v>
      </c>
      <c r="K18" s="88" t="s">
        <v>219</v>
      </c>
      <c r="L18" s="88" t="s">
        <v>220</v>
      </c>
      <c r="M18" s="88" t="s">
        <v>221</v>
      </c>
      <c r="N18" s="88" t="s">
        <v>222</v>
      </c>
    </row>
    <row r="19" spans="1:14" s="8" customFormat="1" ht="36" x14ac:dyDescent="0.2">
      <c r="A19" s="66" t="s">
        <v>154</v>
      </c>
      <c r="B19" s="67" t="s">
        <v>43</v>
      </c>
      <c r="C19" s="77" t="s">
        <v>175</v>
      </c>
      <c r="D19" s="96">
        <f>E19</f>
        <v>63286.3</v>
      </c>
      <c r="E19" s="96">
        <f>F19+G19+H19</f>
        <v>63286.3</v>
      </c>
      <c r="F19" s="96">
        <v>62909.8</v>
      </c>
      <c r="G19" s="78">
        <v>0.46</v>
      </c>
      <c r="H19" s="78">
        <v>376.04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/>
    </row>
    <row r="20" spans="1:14" s="8" customFormat="1" ht="12" x14ac:dyDescent="0.2">
      <c r="A20" s="66" t="s">
        <v>155</v>
      </c>
      <c r="B20" s="67" t="s">
        <v>43</v>
      </c>
      <c r="C20" s="77" t="s">
        <v>176</v>
      </c>
      <c r="D20" s="96">
        <f t="shared" ref="D20:D30" si="0">E20</f>
        <v>55431.584049999998</v>
      </c>
      <c r="E20" s="96">
        <f>F20+G20+H20</f>
        <v>55431.584049999998</v>
      </c>
      <c r="F20" s="96">
        <v>55431.584049999998</v>
      </c>
      <c r="G20" s="78">
        <v>0</v>
      </c>
      <c r="H20" s="78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/>
    </row>
    <row r="21" spans="1:14" s="8" customFormat="1" ht="12" x14ac:dyDescent="0.2">
      <c r="A21" s="68" t="s">
        <v>156</v>
      </c>
      <c r="B21" s="69" t="s">
        <v>43</v>
      </c>
      <c r="C21" s="77" t="s">
        <v>177</v>
      </c>
      <c r="D21" s="96">
        <f t="shared" si="0"/>
        <v>7854.7159500000053</v>
      </c>
      <c r="E21" s="96">
        <f>F21+G21+H21</f>
        <v>7854.7159500000053</v>
      </c>
      <c r="F21" s="96">
        <f>F19-F20</f>
        <v>7478.2159500000053</v>
      </c>
      <c r="G21" s="78">
        <f>G19-G20</f>
        <v>0.46</v>
      </c>
      <c r="H21" s="78">
        <f>H19-H20</f>
        <v>376.04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/>
    </row>
    <row r="22" spans="1:14" s="8" customFormat="1" ht="12" x14ac:dyDescent="0.2">
      <c r="A22" s="70" t="s">
        <v>157</v>
      </c>
      <c r="B22" s="67" t="s">
        <v>43</v>
      </c>
      <c r="C22" s="75" t="s">
        <v>158</v>
      </c>
      <c r="D22" s="96">
        <f t="shared" si="0"/>
        <v>0</v>
      </c>
      <c r="E22" s="97">
        <v>0</v>
      </c>
      <c r="F22" s="97">
        <v>0</v>
      </c>
      <c r="G22" s="79"/>
      <c r="H22" s="79"/>
      <c r="I22" s="16">
        <v>0</v>
      </c>
      <c r="J22" s="16"/>
      <c r="K22" s="16"/>
      <c r="L22" s="16"/>
      <c r="M22" s="16"/>
      <c r="N22" s="16"/>
    </row>
    <row r="23" spans="1:14" s="8" customFormat="1" ht="12" x14ac:dyDescent="0.2">
      <c r="A23" s="70" t="s">
        <v>159</v>
      </c>
      <c r="B23" s="67" t="s">
        <v>43</v>
      </c>
      <c r="C23" s="75" t="s">
        <v>160</v>
      </c>
      <c r="D23" s="96">
        <f t="shared" si="0"/>
        <v>0</v>
      </c>
      <c r="E23" s="97">
        <v>0</v>
      </c>
      <c r="F23" s="97">
        <v>0</v>
      </c>
      <c r="G23" s="79"/>
      <c r="H23" s="79"/>
      <c r="I23" s="16">
        <v>2254</v>
      </c>
      <c r="J23" s="16">
        <v>2254</v>
      </c>
      <c r="K23" s="16">
        <v>2254</v>
      </c>
      <c r="L23" s="16"/>
      <c r="M23" s="16"/>
      <c r="N23" s="16"/>
    </row>
    <row r="24" spans="1:14" s="8" customFormat="1" ht="12" x14ac:dyDescent="0.2">
      <c r="A24" s="68" t="s">
        <v>161</v>
      </c>
      <c r="B24" s="69" t="s">
        <v>43</v>
      </c>
      <c r="C24" s="76" t="s">
        <v>162</v>
      </c>
      <c r="D24" s="96">
        <f t="shared" si="0"/>
        <v>7854.7159500000053</v>
      </c>
      <c r="E24" s="96">
        <f t="shared" ref="E24:F31" si="1">F24+G24+H24</f>
        <v>7854.7159500000053</v>
      </c>
      <c r="F24" s="96">
        <f>F21-F22-F23</f>
        <v>7478.2159500000053</v>
      </c>
      <c r="G24" s="78">
        <f>G21-G22-G23</f>
        <v>0.46</v>
      </c>
      <c r="H24" s="78">
        <f>H21-H22-H23</f>
        <v>376.04</v>
      </c>
      <c r="I24" s="16">
        <v>-2254</v>
      </c>
      <c r="J24" s="16">
        <v>-2254</v>
      </c>
      <c r="K24" s="16">
        <v>-2254</v>
      </c>
      <c r="L24" s="16">
        <v>0</v>
      </c>
      <c r="M24" s="16">
        <v>0</v>
      </c>
      <c r="N24" s="16"/>
    </row>
    <row r="25" spans="1:14" s="8" customFormat="1" ht="12" x14ac:dyDescent="0.2">
      <c r="A25" s="70" t="s">
        <v>163</v>
      </c>
      <c r="B25" s="67" t="s">
        <v>43</v>
      </c>
      <c r="C25" s="75" t="s">
        <v>164</v>
      </c>
      <c r="D25" s="96">
        <f t="shared" si="0"/>
        <v>0</v>
      </c>
      <c r="E25" s="96">
        <f t="shared" si="1"/>
        <v>0</v>
      </c>
      <c r="F25" s="96">
        <f t="shared" si="1"/>
        <v>0</v>
      </c>
      <c r="G25" s="79"/>
      <c r="H25" s="80"/>
      <c r="I25" s="16">
        <v>0</v>
      </c>
      <c r="J25" s="16">
        <v>0</v>
      </c>
      <c r="K25" s="16"/>
      <c r="L25" s="16"/>
      <c r="M25" s="16"/>
      <c r="N25" s="16"/>
    </row>
    <row r="26" spans="1:14" s="8" customFormat="1" ht="12" x14ac:dyDescent="0.2">
      <c r="A26" s="68" t="s">
        <v>165</v>
      </c>
      <c r="B26" s="69" t="s">
        <v>43</v>
      </c>
      <c r="C26" s="75" t="s">
        <v>166</v>
      </c>
      <c r="D26" s="96">
        <f t="shared" si="0"/>
        <v>6.71</v>
      </c>
      <c r="E26" s="96">
        <f t="shared" si="1"/>
        <v>6.71</v>
      </c>
      <c r="F26" s="98">
        <v>6.71</v>
      </c>
      <c r="G26" s="80"/>
      <c r="H26" s="81"/>
      <c r="I26" s="16">
        <v>26</v>
      </c>
      <c r="J26" s="16">
        <v>26</v>
      </c>
      <c r="K26" s="16">
        <v>26</v>
      </c>
      <c r="L26" s="16"/>
      <c r="M26" s="16"/>
      <c r="N26" s="16"/>
    </row>
    <row r="27" spans="1:14" s="8" customFormat="1" ht="12" x14ac:dyDescent="0.2">
      <c r="A27" s="70" t="s">
        <v>167</v>
      </c>
      <c r="B27" s="67" t="s">
        <v>43</v>
      </c>
      <c r="C27" s="77" t="s">
        <v>181</v>
      </c>
      <c r="D27" s="96">
        <f t="shared" si="0"/>
        <v>73</v>
      </c>
      <c r="E27" s="96">
        <f t="shared" si="1"/>
        <v>73</v>
      </c>
      <c r="F27" s="96">
        <v>73</v>
      </c>
      <c r="G27" s="80"/>
      <c r="H27" s="80"/>
      <c r="I27" s="16">
        <v>0</v>
      </c>
      <c r="J27" s="16">
        <v>0</v>
      </c>
      <c r="K27" s="16"/>
      <c r="L27" s="16"/>
      <c r="M27" s="16"/>
      <c r="N27" s="16"/>
    </row>
    <row r="28" spans="1:14" s="8" customFormat="1" ht="12" x14ac:dyDescent="0.2">
      <c r="A28" s="68" t="s">
        <v>88</v>
      </c>
      <c r="B28" s="69" t="s">
        <v>43</v>
      </c>
      <c r="C28" s="77" t="s">
        <v>178</v>
      </c>
      <c r="D28" s="96">
        <f t="shared" si="0"/>
        <v>482</v>
      </c>
      <c r="E28" s="96">
        <f t="shared" si="1"/>
        <v>482</v>
      </c>
      <c r="F28" s="96">
        <v>482</v>
      </c>
      <c r="G28" s="79"/>
      <c r="H28" s="78"/>
      <c r="I28" s="16">
        <v>80</v>
      </c>
      <c r="J28" s="16">
        <v>80</v>
      </c>
      <c r="K28" s="16">
        <v>80</v>
      </c>
      <c r="L28" s="16"/>
      <c r="M28" s="16"/>
      <c r="N28" s="16"/>
    </row>
    <row r="29" spans="1:14" s="8" customFormat="1" ht="12" x14ac:dyDescent="0.2">
      <c r="A29" s="267" t="s">
        <v>257</v>
      </c>
      <c r="B29" s="69" t="s">
        <v>43</v>
      </c>
      <c r="C29" s="77" t="s">
        <v>182</v>
      </c>
      <c r="D29" s="96">
        <f t="shared" si="0"/>
        <v>7439.0059500000052</v>
      </c>
      <c r="E29" s="96">
        <f t="shared" si="1"/>
        <v>7439.0059500000052</v>
      </c>
      <c r="F29" s="96">
        <f>F24+F25-F26+F27-F28</f>
        <v>7062.5059500000052</v>
      </c>
      <c r="G29" s="78">
        <f>G24+G25-G26+G27-G28</f>
        <v>0.46</v>
      </c>
      <c r="H29" s="78">
        <f>H24+H25-H26+H27-H28</f>
        <v>376.04</v>
      </c>
      <c r="I29" s="16">
        <v>-2360</v>
      </c>
      <c r="J29" s="16">
        <v>-2360</v>
      </c>
      <c r="K29" s="16">
        <v>-2360</v>
      </c>
      <c r="L29" s="16">
        <v>0</v>
      </c>
      <c r="M29" s="16">
        <v>0</v>
      </c>
      <c r="N29" s="16"/>
    </row>
    <row r="30" spans="1:14" s="8" customFormat="1" ht="12" x14ac:dyDescent="0.2">
      <c r="A30" s="68" t="s">
        <v>169</v>
      </c>
      <c r="B30" s="69" t="s">
        <v>43</v>
      </c>
      <c r="C30" s="77" t="s">
        <v>179</v>
      </c>
      <c r="D30" s="96">
        <f t="shared" si="0"/>
        <v>1016</v>
      </c>
      <c r="E30" s="96">
        <f t="shared" si="1"/>
        <v>1016</v>
      </c>
      <c r="F30" s="96">
        <v>940.7</v>
      </c>
      <c r="G30" s="78">
        <v>9.2000000000000012E-2</v>
      </c>
      <c r="H30" s="78">
        <v>75.208000000000013</v>
      </c>
      <c r="I30" s="16">
        <v>0</v>
      </c>
      <c r="J30" s="16">
        <v>0</v>
      </c>
      <c r="K30" s="16">
        <v>0</v>
      </c>
      <c r="L30" s="16"/>
      <c r="M30" s="16"/>
      <c r="N30" s="16"/>
    </row>
    <row r="31" spans="1:14" s="8" customFormat="1" ht="12" x14ac:dyDescent="0.2">
      <c r="A31" s="68" t="s">
        <v>170</v>
      </c>
      <c r="B31" s="69" t="s">
        <v>43</v>
      </c>
      <c r="C31" s="77" t="s">
        <v>180</v>
      </c>
      <c r="D31" s="96">
        <f>E31</f>
        <v>5921.0000000000009</v>
      </c>
      <c r="E31" s="96">
        <f t="shared" si="1"/>
        <v>5921.0000000000009</v>
      </c>
      <c r="F31" s="96">
        <v>5619.8</v>
      </c>
      <c r="G31" s="78">
        <f>G29-G30</f>
        <v>0.36799999999999999</v>
      </c>
      <c r="H31" s="78">
        <f>H29-H30</f>
        <v>300.83199999999999</v>
      </c>
      <c r="I31" s="16">
        <v>-1888</v>
      </c>
      <c r="J31" s="16">
        <v>-1888</v>
      </c>
      <c r="K31" s="16">
        <v>-1888</v>
      </c>
      <c r="L31" s="16">
        <v>0</v>
      </c>
      <c r="M31" s="16">
        <v>0</v>
      </c>
      <c r="N31" s="16"/>
    </row>
    <row r="32" spans="1:14" s="8" customFormat="1" ht="12" x14ac:dyDescent="0.2">
      <c r="A32" s="68" t="s">
        <v>171</v>
      </c>
      <c r="B32" s="17"/>
      <c r="C32" s="75"/>
      <c r="D32" s="78"/>
      <c r="E32" s="78"/>
      <c r="F32" s="82"/>
      <c r="G32" s="82"/>
      <c r="H32" s="82"/>
      <c r="I32" s="16"/>
      <c r="J32" s="16"/>
      <c r="K32" s="16"/>
      <c r="L32" s="16"/>
      <c r="M32" s="16"/>
      <c r="N32" s="16"/>
    </row>
    <row r="33" spans="1:14" s="8" customFormat="1" ht="24" x14ac:dyDescent="0.2">
      <c r="A33" s="37" t="s">
        <v>172</v>
      </c>
      <c r="B33" s="67" t="s">
        <v>43</v>
      </c>
      <c r="C33" s="75" t="s">
        <v>75</v>
      </c>
      <c r="D33" s="71"/>
      <c r="E33" s="78"/>
      <c r="F33" s="79"/>
      <c r="G33" s="80"/>
      <c r="H33" s="81"/>
      <c r="I33" s="16"/>
      <c r="J33" s="16"/>
      <c r="K33" s="16"/>
      <c r="L33" s="16"/>
      <c r="M33" s="16"/>
      <c r="N33" s="16"/>
    </row>
    <row r="34" spans="1:14" s="8" customFormat="1" ht="12" x14ac:dyDescent="0.2">
      <c r="A34" s="66" t="s">
        <v>173</v>
      </c>
      <c r="B34" s="67" t="s">
        <v>43</v>
      </c>
      <c r="C34" s="75" t="s">
        <v>77</v>
      </c>
      <c r="D34" s="72"/>
      <c r="E34" s="16"/>
      <c r="F34" s="72"/>
      <c r="G34" s="72"/>
      <c r="H34" s="120"/>
      <c r="I34" s="16"/>
      <c r="J34" s="16"/>
      <c r="K34" s="16"/>
      <c r="L34" s="16"/>
      <c r="M34" s="16"/>
      <c r="N34" s="16"/>
    </row>
    <row r="35" spans="1:14" s="8" customFormat="1" ht="12" x14ac:dyDescent="0.2"/>
    <row r="36" spans="1:14" s="8" customFormat="1" ht="12" x14ac:dyDescent="0.2">
      <c r="A36" s="74" t="s">
        <v>174</v>
      </c>
    </row>
    <row r="37" spans="1:14" x14ac:dyDescent="0.2">
      <c r="A37" s="1" t="s">
        <v>18</v>
      </c>
    </row>
    <row r="38" spans="1:14" x14ac:dyDescent="0.2">
      <c r="A38" s="1" t="s">
        <v>19</v>
      </c>
    </row>
    <row r="40" spans="1:14" x14ac:dyDescent="0.2">
      <c r="A40" s="1" t="s">
        <v>20</v>
      </c>
    </row>
    <row r="41" spans="1:14" x14ac:dyDescent="0.2">
      <c r="A41" s="1" t="s">
        <v>21</v>
      </c>
    </row>
    <row r="42" spans="1:14" x14ac:dyDescent="0.2">
      <c r="A42" s="1" t="s">
        <v>22</v>
      </c>
    </row>
    <row r="44" spans="1:14" ht="15" x14ac:dyDescent="0.2">
      <c r="A44" s="83" t="s">
        <v>191</v>
      </c>
      <c r="D44" s="1" t="s">
        <v>183</v>
      </c>
      <c r="J44" s="1"/>
    </row>
    <row r="46" spans="1:14" x14ac:dyDescent="0.2">
      <c r="A46" s="1"/>
      <c r="J46" s="1"/>
    </row>
    <row r="47" spans="1:14" x14ac:dyDescent="0.2">
      <c r="A47" s="1"/>
      <c r="J47" s="1"/>
    </row>
    <row r="49" spans="1:16" x14ac:dyDescent="0.2">
      <c r="P49" s="74" t="s">
        <v>241</v>
      </c>
    </row>
    <row r="51" spans="1:16" s="3" customFormat="1" ht="14.25" x14ac:dyDescent="0.2">
      <c r="A51" s="2" t="s">
        <v>23</v>
      </c>
    </row>
    <row r="52" spans="1:16" s="3" customFormat="1" ht="14.25" x14ac:dyDescent="0.2">
      <c r="A52" s="2" t="s">
        <v>24</v>
      </c>
    </row>
    <row r="55" spans="1:16" s="6" customFormat="1" ht="11.25" x14ac:dyDescent="0.2">
      <c r="A55" s="7" t="s">
        <v>224</v>
      </c>
    </row>
    <row r="56" spans="1:16" s="6" customFormat="1" ht="11.25" x14ac:dyDescent="0.2">
      <c r="A56" s="7" t="str">
        <f t="shared" ref="A56:A62" si="2">A8</f>
        <v>Период заполнения:    Годовая, Квартальная</v>
      </c>
    </row>
    <row r="57" spans="1:16" s="6" customFormat="1" ht="11.25" x14ac:dyDescent="0.2">
      <c r="A57" s="7" t="str">
        <f t="shared" si="2"/>
        <v>Требования к заполнению:    Заполняется отдельно по каждому субъекту РФ</v>
      </c>
    </row>
    <row r="58" spans="1:16" s="6" customFormat="1" ht="11.25" x14ac:dyDescent="0.2">
      <c r="A58" s="7" t="str">
        <f t="shared" si="2"/>
        <v>Организация:  ООО "ЦЭК"</v>
      </c>
      <c r="H58" s="5"/>
    </row>
    <row r="59" spans="1:16" s="6" customFormat="1" ht="11.25" x14ac:dyDescent="0.2">
      <c r="A59" s="7" t="str">
        <f t="shared" si="2"/>
        <v>Идентификационный номер налогоплательщика (ИНН):  7714426397 / 771501001</v>
      </c>
      <c r="C59" s="5"/>
      <c r="F59" s="5"/>
    </row>
    <row r="60" spans="1:16" s="6" customFormat="1" ht="11.25" x14ac:dyDescent="0.2">
      <c r="A60" s="7" t="str">
        <f t="shared" si="2"/>
        <v>Местонахождение (адрес):  127322, г. Москва, ул. Яблочкова, дом 21, корпус 3, эт. 7, пом. ХII, ком. 2В</v>
      </c>
      <c r="G60" s="5"/>
    </row>
    <row r="61" spans="1:16" s="6" customFormat="1" ht="11.25" x14ac:dyDescent="0.2">
      <c r="A61" s="7" t="str">
        <f t="shared" si="2"/>
        <v>Субъект РФ:  Московская область</v>
      </c>
    </row>
    <row r="62" spans="1:16" s="6" customFormat="1" ht="11.25" x14ac:dyDescent="0.2">
      <c r="A62" s="7" t="str">
        <f t="shared" si="2"/>
        <v>Отчетный период:  2019 год</v>
      </c>
    </row>
    <row r="63" spans="1:16" x14ac:dyDescent="0.2">
      <c r="E63" s="212">
        <f>E20+E26+E28</f>
        <v>55920.294049999997</v>
      </c>
    </row>
    <row r="64" spans="1:16" s="8" customFormat="1" ht="21.75" customHeight="1" x14ac:dyDescent="0.2">
      <c r="A64" s="215" t="s">
        <v>25</v>
      </c>
      <c r="B64" s="217" t="s">
        <v>26</v>
      </c>
      <c r="C64" s="217" t="s">
        <v>27</v>
      </c>
      <c r="D64" s="217" t="s">
        <v>28</v>
      </c>
      <c r="E64" s="219" t="s">
        <v>29</v>
      </c>
      <c r="F64" s="220" t="s">
        <v>30</v>
      </c>
      <c r="G64" s="220"/>
      <c r="H64" s="220"/>
      <c r="I64" s="220"/>
      <c r="J64" s="219" t="s">
        <v>31</v>
      </c>
      <c r="K64" s="219" t="s">
        <v>32</v>
      </c>
      <c r="L64" s="220" t="s">
        <v>33</v>
      </c>
      <c r="M64" s="220"/>
      <c r="N64" s="220"/>
      <c r="O64" s="220"/>
      <c r="P64" s="219" t="s">
        <v>34</v>
      </c>
    </row>
    <row r="65" spans="1:16" s="8" customFormat="1" ht="54" customHeight="1" x14ac:dyDescent="0.2">
      <c r="A65" s="216"/>
      <c r="B65" s="218"/>
      <c r="C65" s="218"/>
      <c r="D65" s="218"/>
      <c r="E65" s="219"/>
      <c r="F65" s="9" t="s">
        <v>35</v>
      </c>
      <c r="G65" s="9" t="s">
        <v>36</v>
      </c>
      <c r="H65" s="119" t="s">
        <v>37</v>
      </c>
      <c r="I65" s="11" t="s">
        <v>38</v>
      </c>
      <c r="J65" s="219"/>
      <c r="K65" s="219"/>
      <c r="L65" s="119" t="s">
        <v>39</v>
      </c>
      <c r="M65" s="9" t="s">
        <v>40</v>
      </c>
      <c r="N65" s="9" t="s">
        <v>41</v>
      </c>
      <c r="O65" s="119" t="s">
        <v>38</v>
      </c>
      <c r="P65" s="219"/>
    </row>
    <row r="66" spans="1:16" s="90" customFormat="1" ht="9.75" x14ac:dyDescent="0.2">
      <c r="A66" s="88" t="s">
        <v>194</v>
      </c>
      <c r="B66" s="88" t="s">
        <v>195</v>
      </c>
      <c r="C66" s="88" t="s">
        <v>196</v>
      </c>
      <c r="D66" s="88" t="s">
        <v>197</v>
      </c>
      <c r="E66" s="88" t="s">
        <v>198</v>
      </c>
      <c r="F66" s="88" t="s">
        <v>199</v>
      </c>
      <c r="G66" s="88" t="s">
        <v>200</v>
      </c>
      <c r="H66" s="89" t="s">
        <v>201</v>
      </c>
      <c r="I66" s="88" t="s">
        <v>210</v>
      </c>
      <c r="J66" s="88" t="s">
        <v>203</v>
      </c>
      <c r="K66" s="88" t="s">
        <v>204</v>
      </c>
      <c r="L66" s="88" t="s">
        <v>205</v>
      </c>
      <c r="M66" s="88" t="s">
        <v>206</v>
      </c>
      <c r="N66" s="89" t="s">
        <v>211</v>
      </c>
      <c r="O66" s="88" t="s">
        <v>208</v>
      </c>
      <c r="P66" s="88" t="s">
        <v>209</v>
      </c>
    </row>
    <row r="67" spans="1:16" s="8" customFormat="1" ht="24" x14ac:dyDescent="0.2">
      <c r="A67" s="12" t="s">
        <v>42</v>
      </c>
      <c r="B67" s="13" t="s">
        <v>43</v>
      </c>
      <c r="C67" s="36" t="s">
        <v>44</v>
      </c>
      <c r="D67" s="15">
        <f>E67</f>
        <v>55920.375011195902</v>
      </c>
      <c r="E67" s="15">
        <f>H67+I67</f>
        <v>55920.375011195902</v>
      </c>
      <c r="F67" s="15">
        <f>F68+F76+F81+F89+F90+F91+F94+F95+F96</f>
        <v>55920.375011195902</v>
      </c>
      <c r="G67" s="15"/>
      <c r="H67" s="15">
        <f>G67+F67</f>
        <v>55920.375011195902</v>
      </c>
      <c r="I67" s="15">
        <f>I68+I76+I81+I89+I90+I91+I94+I95+I96</f>
        <v>0</v>
      </c>
      <c r="J67" s="15">
        <f>K67</f>
        <v>2360.1373199999998</v>
      </c>
      <c r="K67" s="15">
        <f t="shared" ref="K67:K95" si="3">N67+O67</f>
        <v>2360.1373199999998</v>
      </c>
      <c r="L67" s="15">
        <f>L68+L76+L81+L89+L90+L91+L94+L95+L96</f>
        <v>2360.1373199999998</v>
      </c>
      <c r="M67" s="15"/>
      <c r="N67" s="15">
        <f>M67+L67</f>
        <v>2360.1373199999998</v>
      </c>
      <c r="O67" s="16"/>
      <c r="P67" s="17"/>
    </row>
    <row r="68" spans="1:16" s="8" customFormat="1" ht="12" x14ac:dyDescent="0.2">
      <c r="A68" s="18" t="s">
        <v>45</v>
      </c>
      <c r="B68" s="19" t="s">
        <v>43</v>
      </c>
      <c r="C68" s="36">
        <v>110</v>
      </c>
      <c r="D68" s="15">
        <f t="shared" ref="D68:D103" si="4">E68</f>
        <v>3857.2273212700002</v>
      </c>
      <c r="E68" s="15">
        <f t="shared" ref="E68:E95" si="5">H68+I68</f>
        <v>3857.2273212700002</v>
      </c>
      <c r="F68" s="15">
        <f>F69+F70+F75</f>
        <v>3857.2273212700002</v>
      </c>
      <c r="G68" s="15"/>
      <c r="H68" s="15">
        <f t="shared" ref="H68:H103" si="6">G68+F68</f>
        <v>3857.2273212700002</v>
      </c>
      <c r="I68" s="15">
        <f>I69+I70+I75</f>
        <v>0</v>
      </c>
      <c r="J68" s="15">
        <f t="shared" ref="J68:J96" si="7">K68</f>
        <v>237.61799999999999</v>
      </c>
      <c r="K68" s="15">
        <f t="shared" si="3"/>
        <v>237.61799999999999</v>
      </c>
      <c r="L68" s="15">
        <f>L69+L70+L75</f>
        <v>237.61799999999999</v>
      </c>
      <c r="M68" s="15"/>
      <c r="N68" s="15">
        <f t="shared" ref="N68:N96" si="8">M68+L68</f>
        <v>237.61799999999999</v>
      </c>
      <c r="O68" s="16"/>
      <c r="P68" s="17"/>
    </row>
    <row r="69" spans="1:16" s="8" customFormat="1" ht="12" x14ac:dyDescent="0.2">
      <c r="A69" s="20" t="s">
        <v>46</v>
      </c>
      <c r="B69" s="19" t="s">
        <v>43</v>
      </c>
      <c r="C69" s="36" t="s">
        <v>47</v>
      </c>
      <c r="D69" s="111">
        <f t="shared" si="4"/>
        <v>1699.3847100000003</v>
      </c>
      <c r="E69" s="111">
        <f t="shared" si="5"/>
        <v>1699.3847100000003</v>
      </c>
      <c r="F69" s="111">
        <v>1699.3847100000003</v>
      </c>
      <c r="G69" s="111"/>
      <c r="H69" s="111">
        <f t="shared" si="6"/>
        <v>1699.3847100000003</v>
      </c>
      <c r="I69" s="15"/>
      <c r="J69" s="15">
        <f t="shared" si="7"/>
        <v>237.61799999999999</v>
      </c>
      <c r="K69" s="15">
        <f t="shared" si="3"/>
        <v>237.61799999999999</v>
      </c>
      <c r="L69" s="15">
        <f>4+35.908+197.71</f>
        <v>237.61799999999999</v>
      </c>
      <c r="M69" s="15"/>
      <c r="N69" s="15">
        <f t="shared" si="8"/>
        <v>237.61799999999999</v>
      </c>
      <c r="O69" s="16"/>
      <c r="P69" s="17"/>
    </row>
    <row r="70" spans="1:16" s="256" customFormat="1" ht="36" x14ac:dyDescent="0.2">
      <c r="A70" s="269" t="s">
        <v>264</v>
      </c>
      <c r="B70" s="13" t="s">
        <v>43</v>
      </c>
      <c r="C70" s="36" t="s">
        <v>49</v>
      </c>
      <c r="D70" s="111">
        <f t="shared" si="4"/>
        <v>2157.8426112699999</v>
      </c>
      <c r="E70" s="111">
        <f t="shared" si="5"/>
        <v>2157.8426112699999</v>
      </c>
      <c r="F70" s="111">
        <v>2157.8426112699999</v>
      </c>
      <c r="G70" s="111"/>
      <c r="H70" s="111">
        <f t="shared" si="6"/>
        <v>2157.8426112699999</v>
      </c>
      <c r="I70" s="15"/>
      <c r="J70" s="15">
        <f t="shared" si="7"/>
        <v>0</v>
      </c>
      <c r="K70" s="15">
        <f t="shared" si="3"/>
        <v>0</v>
      </c>
      <c r="L70" s="15"/>
      <c r="M70" s="15"/>
      <c r="N70" s="15">
        <f t="shared" si="8"/>
        <v>0</v>
      </c>
      <c r="O70" s="255"/>
      <c r="P70" s="23"/>
    </row>
    <row r="71" spans="1:16" s="256" customFormat="1" ht="12" x14ac:dyDescent="0.2">
      <c r="A71" s="22" t="s">
        <v>50</v>
      </c>
      <c r="B71" s="19" t="s">
        <v>43</v>
      </c>
      <c r="C71" s="23"/>
      <c r="D71" s="15">
        <f t="shared" si="4"/>
        <v>0</v>
      </c>
      <c r="E71" s="15">
        <f t="shared" si="5"/>
        <v>0</v>
      </c>
      <c r="F71" s="15"/>
      <c r="G71" s="15"/>
      <c r="H71" s="15">
        <f t="shared" si="6"/>
        <v>0</v>
      </c>
      <c r="I71" s="15"/>
      <c r="J71" s="15">
        <f t="shared" si="7"/>
        <v>0</v>
      </c>
      <c r="K71" s="15">
        <f t="shared" si="3"/>
        <v>0</v>
      </c>
      <c r="L71" s="15"/>
      <c r="M71" s="15"/>
      <c r="N71" s="15">
        <f t="shared" si="8"/>
        <v>0</v>
      </c>
      <c r="O71" s="255"/>
      <c r="P71" s="23"/>
    </row>
    <row r="72" spans="1:16" s="256" customFormat="1" ht="12" x14ac:dyDescent="0.2">
      <c r="A72" s="24" t="s">
        <v>51</v>
      </c>
      <c r="B72" s="13" t="s">
        <v>43</v>
      </c>
      <c r="C72" s="23"/>
      <c r="D72" s="15">
        <f t="shared" si="4"/>
        <v>0</v>
      </c>
      <c r="E72" s="15">
        <f t="shared" si="5"/>
        <v>0</v>
      </c>
      <c r="F72" s="25"/>
      <c r="G72" s="25"/>
      <c r="H72" s="15">
        <f t="shared" si="6"/>
        <v>0</v>
      </c>
      <c r="I72" s="25"/>
      <c r="J72" s="15">
        <f t="shared" si="7"/>
        <v>0</v>
      </c>
      <c r="K72" s="15">
        <f t="shared" si="3"/>
        <v>0</v>
      </c>
      <c r="L72" s="25"/>
      <c r="M72" s="25"/>
      <c r="N72" s="15">
        <f t="shared" si="8"/>
        <v>0</v>
      </c>
      <c r="O72" s="255"/>
      <c r="P72" s="23"/>
    </row>
    <row r="73" spans="1:16" s="256" customFormat="1" ht="12" x14ac:dyDescent="0.2">
      <c r="A73" s="22" t="s">
        <v>52</v>
      </c>
      <c r="B73" s="19" t="s">
        <v>43</v>
      </c>
      <c r="C73" s="23"/>
      <c r="D73" s="15">
        <f t="shared" si="4"/>
        <v>2028.2246849608939</v>
      </c>
      <c r="E73" s="15">
        <f>H73+I73</f>
        <v>2028.2246849608939</v>
      </c>
      <c r="F73" s="15">
        <f>F70/2691.27*2529.61</f>
        <v>2028.2246849608939</v>
      </c>
      <c r="G73" s="15"/>
      <c r="H73" s="15">
        <f t="shared" si="6"/>
        <v>2028.2246849608939</v>
      </c>
      <c r="I73" s="15"/>
      <c r="J73" s="15">
        <f t="shared" si="7"/>
        <v>0</v>
      </c>
      <c r="K73" s="15">
        <f t="shared" si="3"/>
        <v>0</v>
      </c>
      <c r="L73" s="15"/>
      <c r="M73" s="15"/>
      <c r="N73" s="15">
        <f t="shared" si="8"/>
        <v>0</v>
      </c>
      <c r="O73" s="255"/>
      <c r="P73" s="23"/>
    </row>
    <row r="74" spans="1:16" s="256" customFormat="1" ht="12" x14ac:dyDescent="0.2">
      <c r="A74" s="22" t="s">
        <v>53</v>
      </c>
      <c r="B74" s="19" t="s">
        <v>43</v>
      </c>
      <c r="C74" s="23"/>
      <c r="D74" s="15">
        <f t="shared" si="4"/>
        <v>137.90996041445948</v>
      </c>
      <c r="E74" s="15">
        <f t="shared" si="5"/>
        <v>137.90996041445948</v>
      </c>
      <c r="F74" s="15">
        <f>F70/2529.61*161.67</f>
        <v>137.90996041445948</v>
      </c>
      <c r="G74" s="15"/>
      <c r="H74" s="15">
        <f t="shared" si="6"/>
        <v>137.90996041445948</v>
      </c>
      <c r="I74" s="15"/>
      <c r="J74" s="15">
        <f t="shared" si="7"/>
        <v>0</v>
      </c>
      <c r="K74" s="15">
        <f t="shared" si="3"/>
        <v>0</v>
      </c>
      <c r="L74" s="15"/>
      <c r="M74" s="15"/>
      <c r="N74" s="15">
        <f t="shared" si="8"/>
        <v>0</v>
      </c>
      <c r="O74" s="255"/>
      <c r="P74" s="23"/>
    </row>
    <row r="75" spans="1:16" s="256" customFormat="1" ht="24" x14ac:dyDescent="0.2">
      <c r="A75" s="21" t="s">
        <v>54</v>
      </c>
      <c r="B75" s="19" t="s">
        <v>43</v>
      </c>
      <c r="C75" s="36" t="s">
        <v>55</v>
      </c>
      <c r="D75" s="15">
        <f t="shared" si="4"/>
        <v>0</v>
      </c>
      <c r="E75" s="15">
        <f t="shared" si="5"/>
        <v>0</v>
      </c>
      <c r="F75" s="15"/>
      <c r="G75" s="15"/>
      <c r="H75" s="15">
        <f t="shared" si="6"/>
        <v>0</v>
      </c>
      <c r="I75" s="15"/>
      <c r="J75" s="15">
        <f t="shared" si="7"/>
        <v>0</v>
      </c>
      <c r="K75" s="15">
        <f t="shared" si="3"/>
        <v>0</v>
      </c>
      <c r="L75" s="15"/>
      <c r="M75" s="15"/>
      <c r="N75" s="15">
        <f t="shared" si="8"/>
        <v>0</v>
      </c>
      <c r="O75" s="255"/>
      <c r="P75" s="23"/>
    </row>
    <row r="76" spans="1:16" s="8" customFormat="1" ht="24" x14ac:dyDescent="0.2">
      <c r="A76" s="18" t="s">
        <v>56</v>
      </c>
      <c r="B76" s="13" t="s">
        <v>43</v>
      </c>
      <c r="C76" s="26" t="s">
        <v>57</v>
      </c>
      <c r="D76" s="15">
        <f t="shared" si="4"/>
        <v>6773.0820000000003</v>
      </c>
      <c r="E76" s="15">
        <f t="shared" si="5"/>
        <v>6773.0820000000003</v>
      </c>
      <c r="F76" s="15">
        <f>F77+F78+F79+F80</f>
        <v>6773.0820000000003</v>
      </c>
      <c r="G76" s="15"/>
      <c r="H76" s="15">
        <f t="shared" si="6"/>
        <v>6773.0820000000003</v>
      </c>
      <c r="I76" s="15">
        <f>I77+I78+I79+I80</f>
        <v>0</v>
      </c>
      <c r="J76" s="15">
        <f t="shared" si="7"/>
        <v>0</v>
      </c>
      <c r="K76" s="15">
        <f t="shared" si="3"/>
        <v>0</v>
      </c>
      <c r="L76" s="15">
        <f>L77+L78+L79+L80</f>
        <v>0</v>
      </c>
      <c r="M76" s="15"/>
      <c r="N76" s="15">
        <f t="shared" si="8"/>
        <v>0</v>
      </c>
      <c r="O76" s="16"/>
      <c r="P76" s="17"/>
    </row>
    <row r="77" spans="1:16" s="8" customFormat="1" ht="12" x14ac:dyDescent="0.2">
      <c r="A77" s="20" t="s">
        <v>58</v>
      </c>
      <c r="B77" s="19" t="s">
        <v>43</v>
      </c>
      <c r="C77" s="26" t="s">
        <v>59</v>
      </c>
      <c r="D77" s="15">
        <f t="shared" si="4"/>
        <v>0</v>
      </c>
      <c r="E77" s="15">
        <f t="shared" si="5"/>
        <v>0</v>
      </c>
      <c r="F77" s="15"/>
      <c r="G77" s="15"/>
      <c r="H77" s="15">
        <f t="shared" si="6"/>
        <v>0</v>
      </c>
      <c r="I77" s="15"/>
      <c r="J77" s="15">
        <f t="shared" si="7"/>
        <v>0</v>
      </c>
      <c r="K77" s="15">
        <f t="shared" si="3"/>
        <v>0</v>
      </c>
      <c r="L77" s="15"/>
      <c r="M77" s="15"/>
      <c r="N77" s="15">
        <f t="shared" si="8"/>
        <v>0</v>
      </c>
      <c r="O77" s="16"/>
      <c r="P77" s="17"/>
    </row>
    <row r="78" spans="1:16" s="8" customFormat="1" ht="12" x14ac:dyDescent="0.2">
      <c r="A78" s="27" t="s">
        <v>60</v>
      </c>
      <c r="B78" s="13" t="s">
        <v>43</v>
      </c>
      <c r="C78" s="36" t="s">
        <v>61</v>
      </c>
      <c r="D78" s="15">
        <f t="shared" si="4"/>
        <v>0</v>
      </c>
      <c r="E78" s="15">
        <f t="shared" si="5"/>
        <v>0</v>
      </c>
      <c r="F78" s="25"/>
      <c r="G78" s="25"/>
      <c r="H78" s="15">
        <f t="shared" si="6"/>
        <v>0</v>
      </c>
      <c r="I78" s="25"/>
      <c r="J78" s="15">
        <f t="shared" si="7"/>
        <v>0</v>
      </c>
      <c r="K78" s="15">
        <f t="shared" si="3"/>
        <v>0</v>
      </c>
      <c r="L78" s="25"/>
      <c r="M78" s="25"/>
      <c r="N78" s="15">
        <f t="shared" si="8"/>
        <v>0</v>
      </c>
      <c r="O78" s="16"/>
      <c r="P78" s="17"/>
    </row>
    <row r="79" spans="1:16" s="8" customFormat="1" ht="24" x14ac:dyDescent="0.2">
      <c r="A79" s="28" t="s">
        <v>62</v>
      </c>
      <c r="B79" s="13" t="s">
        <v>43</v>
      </c>
      <c r="C79" s="36" t="s">
        <v>63</v>
      </c>
      <c r="D79" s="15">
        <f t="shared" si="4"/>
        <v>0</v>
      </c>
      <c r="E79" s="15">
        <f t="shared" si="5"/>
        <v>0</v>
      </c>
      <c r="F79" s="15"/>
      <c r="G79" s="15"/>
      <c r="H79" s="15">
        <f t="shared" si="6"/>
        <v>0</v>
      </c>
      <c r="I79" s="15"/>
      <c r="J79" s="15">
        <f t="shared" si="7"/>
        <v>0</v>
      </c>
      <c r="K79" s="15">
        <f t="shared" si="3"/>
        <v>0</v>
      </c>
      <c r="L79" s="15"/>
      <c r="M79" s="15"/>
      <c r="N79" s="15">
        <f t="shared" si="8"/>
        <v>0</v>
      </c>
      <c r="O79" s="16"/>
      <c r="P79" s="17"/>
    </row>
    <row r="80" spans="1:16" s="8" customFormat="1" ht="12" x14ac:dyDescent="0.2">
      <c r="A80" s="20" t="s">
        <v>64</v>
      </c>
      <c r="B80" s="19" t="s">
        <v>43</v>
      </c>
      <c r="C80" s="26" t="s">
        <v>65</v>
      </c>
      <c r="D80" s="15">
        <f t="shared" si="4"/>
        <v>6773.0820000000003</v>
      </c>
      <c r="E80" s="15">
        <f t="shared" si="5"/>
        <v>6773.0820000000003</v>
      </c>
      <c r="F80" s="15">
        <v>6773.0820000000003</v>
      </c>
      <c r="G80" s="15"/>
      <c r="H80" s="15">
        <f t="shared" si="6"/>
        <v>6773.0820000000003</v>
      </c>
      <c r="I80" s="15"/>
      <c r="J80" s="15">
        <f t="shared" si="7"/>
        <v>0</v>
      </c>
      <c r="K80" s="15">
        <f t="shared" si="3"/>
        <v>0</v>
      </c>
      <c r="L80" s="15"/>
      <c r="M80" s="15"/>
      <c r="N80" s="15">
        <f t="shared" si="8"/>
        <v>0</v>
      </c>
      <c r="O80" s="16"/>
      <c r="P80" s="17"/>
    </row>
    <row r="81" spans="1:16" s="8" customFormat="1" ht="12" x14ac:dyDescent="0.2">
      <c r="A81" s="29" t="s">
        <v>66</v>
      </c>
      <c r="B81" s="19" t="s">
        <v>43</v>
      </c>
      <c r="C81" s="26" t="s">
        <v>67</v>
      </c>
      <c r="D81" s="111">
        <f t="shared" si="4"/>
        <v>13210.047</v>
      </c>
      <c r="E81" s="111">
        <f t="shared" si="5"/>
        <v>13210.047</v>
      </c>
      <c r="F81" s="111">
        <f>F82+F83+F84</f>
        <v>13210.047</v>
      </c>
      <c r="G81" s="111"/>
      <c r="H81" s="111">
        <f t="shared" si="6"/>
        <v>13210.047</v>
      </c>
      <c r="I81" s="15"/>
      <c r="J81" s="15">
        <f t="shared" si="7"/>
        <v>1042.5830000000001</v>
      </c>
      <c r="K81" s="15">
        <f t="shared" si="3"/>
        <v>1042.5830000000001</v>
      </c>
      <c r="L81" s="15">
        <f>L82+L83+L84</f>
        <v>1042.5830000000001</v>
      </c>
      <c r="M81" s="15"/>
      <c r="N81" s="15">
        <f t="shared" si="8"/>
        <v>1042.5830000000001</v>
      </c>
      <c r="O81" s="16"/>
      <c r="P81" s="17"/>
    </row>
    <row r="82" spans="1:16" s="8" customFormat="1" ht="12" x14ac:dyDescent="0.2">
      <c r="A82" s="22" t="s">
        <v>68</v>
      </c>
      <c r="B82" s="19" t="s">
        <v>43</v>
      </c>
      <c r="C82" s="23"/>
      <c r="D82" s="111">
        <f t="shared" si="4"/>
        <v>3527.3800000000006</v>
      </c>
      <c r="E82" s="111">
        <f t="shared" si="5"/>
        <v>3527.3800000000006</v>
      </c>
      <c r="F82" s="111">
        <v>3527.3800000000006</v>
      </c>
      <c r="G82" s="111"/>
      <c r="H82" s="111">
        <f t="shared" si="6"/>
        <v>3527.3800000000006</v>
      </c>
      <c r="I82" s="15"/>
      <c r="J82" s="15">
        <f t="shared" si="7"/>
        <v>1042.5830000000001</v>
      </c>
      <c r="K82" s="15">
        <f t="shared" si="3"/>
        <v>1042.5830000000001</v>
      </c>
      <c r="L82" s="15">
        <v>1042.5830000000001</v>
      </c>
      <c r="M82" s="15"/>
      <c r="N82" s="15">
        <f t="shared" si="8"/>
        <v>1042.5830000000001</v>
      </c>
      <c r="O82" s="16"/>
      <c r="P82" s="17"/>
    </row>
    <row r="83" spans="1:16" s="8" customFormat="1" ht="12" x14ac:dyDescent="0.2">
      <c r="A83" s="24" t="s">
        <v>69</v>
      </c>
      <c r="B83" s="13" t="s">
        <v>43</v>
      </c>
      <c r="C83" s="23"/>
      <c r="D83" s="111">
        <f t="shared" si="4"/>
        <v>0</v>
      </c>
      <c r="E83" s="111">
        <f t="shared" si="5"/>
        <v>0</v>
      </c>
      <c r="F83" s="111"/>
      <c r="G83" s="111"/>
      <c r="H83" s="111">
        <f t="shared" si="6"/>
        <v>0</v>
      </c>
      <c r="I83" s="15"/>
      <c r="J83" s="15">
        <f t="shared" si="7"/>
        <v>0</v>
      </c>
      <c r="K83" s="15">
        <f t="shared" si="3"/>
        <v>0</v>
      </c>
      <c r="L83" s="15"/>
      <c r="M83" s="15"/>
      <c r="N83" s="15">
        <f t="shared" si="8"/>
        <v>0</v>
      </c>
      <c r="O83" s="16"/>
      <c r="P83" s="17"/>
    </row>
    <row r="84" spans="1:16" s="8" customFormat="1" ht="12" x14ac:dyDescent="0.2">
      <c r="A84" s="24" t="s">
        <v>70</v>
      </c>
      <c r="B84" s="13" t="s">
        <v>43</v>
      </c>
      <c r="C84" s="23"/>
      <c r="D84" s="111">
        <f t="shared" si="4"/>
        <v>9682.6669999999995</v>
      </c>
      <c r="E84" s="111">
        <f t="shared" si="5"/>
        <v>9682.6669999999995</v>
      </c>
      <c r="F84" s="111">
        <v>9682.6669999999995</v>
      </c>
      <c r="G84" s="111"/>
      <c r="H84" s="111">
        <f t="shared" si="6"/>
        <v>9682.6669999999995</v>
      </c>
      <c r="I84" s="15"/>
      <c r="J84" s="15">
        <f t="shared" si="7"/>
        <v>0</v>
      </c>
      <c r="K84" s="15">
        <f t="shared" si="3"/>
        <v>0</v>
      </c>
      <c r="L84" s="15"/>
      <c r="M84" s="15"/>
      <c r="N84" s="15">
        <f t="shared" si="8"/>
        <v>0</v>
      </c>
      <c r="O84" s="16"/>
      <c r="P84" s="17"/>
    </row>
    <row r="85" spans="1:16" s="8" customFormat="1" ht="24" x14ac:dyDescent="0.2">
      <c r="A85" s="30" t="s">
        <v>71</v>
      </c>
      <c r="B85" s="36" t="s">
        <v>72</v>
      </c>
      <c r="C85" s="36" t="s">
        <v>73</v>
      </c>
      <c r="D85" s="111">
        <f t="shared" si="4"/>
        <v>16</v>
      </c>
      <c r="E85" s="111">
        <f t="shared" si="5"/>
        <v>16</v>
      </c>
      <c r="F85" s="111">
        <f>F86+F87+F88</f>
        <v>16</v>
      </c>
      <c r="G85" s="111"/>
      <c r="H85" s="111">
        <f t="shared" si="6"/>
        <v>16</v>
      </c>
      <c r="I85" s="15"/>
      <c r="J85" s="15">
        <f t="shared" si="7"/>
        <v>5</v>
      </c>
      <c r="K85" s="15">
        <f t="shared" si="3"/>
        <v>5</v>
      </c>
      <c r="L85" s="15">
        <f>L86+L87+L88</f>
        <v>5</v>
      </c>
      <c r="M85" s="15"/>
      <c r="N85" s="15">
        <f t="shared" si="8"/>
        <v>5</v>
      </c>
      <c r="O85" s="16"/>
      <c r="P85" s="17"/>
    </row>
    <row r="86" spans="1:16" s="8" customFormat="1" ht="12" x14ac:dyDescent="0.2">
      <c r="A86" s="22" t="s">
        <v>68</v>
      </c>
      <c r="B86" s="36" t="s">
        <v>72</v>
      </c>
      <c r="C86" s="23"/>
      <c r="D86" s="111">
        <f t="shared" si="4"/>
        <v>5</v>
      </c>
      <c r="E86" s="111">
        <f t="shared" si="5"/>
        <v>5</v>
      </c>
      <c r="F86" s="111">
        <v>5</v>
      </c>
      <c r="G86" s="111"/>
      <c r="H86" s="111">
        <f t="shared" si="6"/>
        <v>5</v>
      </c>
      <c r="I86" s="15"/>
      <c r="J86" s="15">
        <f t="shared" si="7"/>
        <v>5</v>
      </c>
      <c r="K86" s="15">
        <f t="shared" si="3"/>
        <v>5</v>
      </c>
      <c r="L86" s="15">
        <v>5</v>
      </c>
      <c r="M86" s="15"/>
      <c r="N86" s="15">
        <f t="shared" si="8"/>
        <v>5</v>
      </c>
      <c r="O86" s="16"/>
      <c r="P86" s="17"/>
    </row>
    <row r="87" spans="1:16" s="8" customFormat="1" ht="12" x14ac:dyDescent="0.2">
      <c r="A87" s="24" t="s">
        <v>69</v>
      </c>
      <c r="B87" s="36" t="s">
        <v>72</v>
      </c>
      <c r="C87" s="23"/>
      <c r="D87" s="111">
        <f t="shared" si="4"/>
        <v>0</v>
      </c>
      <c r="E87" s="111">
        <f t="shared" si="5"/>
        <v>0</v>
      </c>
      <c r="F87" s="111"/>
      <c r="G87" s="111"/>
      <c r="H87" s="111">
        <f t="shared" si="6"/>
        <v>0</v>
      </c>
      <c r="I87" s="15"/>
      <c r="J87" s="15">
        <f t="shared" si="7"/>
        <v>0</v>
      </c>
      <c r="K87" s="15">
        <f t="shared" si="3"/>
        <v>0</v>
      </c>
      <c r="L87" s="15"/>
      <c r="M87" s="15"/>
      <c r="N87" s="15">
        <f t="shared" si="8"/>
        <v>0</v>
      </c>
      <c r="O87" s="16"/>
      <c r="P87" s="17"/>
    </row>
    <row r="88" spans="1:16" s="8" customFormat="1" ht="12" x14ac:dyDescent="0.2">
      <c r="A88" s="24" t="s">
        <v>70</v>
      </c>
      <c r="B88" s="36" t="s">
        <v>72</v>
      </c>
      <c r="C88" s="23"/>
      <c r="D88" s="111">
        <f t="shared" si="4"/>
        <v>11</v>
      </c>
      <c r="E88" s="111">
        <f t="shared" si="5"/>
        <v>11</v>
      </c>
      <c r="F88" s="111">
        <v>11</v>
      </c>
      <c r="G88" s="111"/>
      <c r="H88" s="111">
        <f t="shared" si="6"/>
        <v>11</v>
      </c>
      <c r="I88" s="15"/>
      <c r="J88" s="15">
        <f t="shared" si="7"/>
        <v>0</v>
      </c>
      <c r="K88" s="15">
        <f t="shared" si="3"/>
        <v>0</v>
      </c>
      <c r="L88" s="15"/>
      <c r="M88" s="15"/>
      <c r="N88" s="15">
        <f t="shared" si="8"/>
        <v>0</v>
      </c>
      <c r="O88" s="16"/>
      <c r="P88" s="17"/>
    </row>
    <row r="89" spans="1:16" s="8" customFormat="1" ht="60" x14ac:dyDescent="0.2">
      <c r="A89" s="18" t="s">
        <v>74</v>
      </c>
      <c r="B89" s="13" t="s">
        <v>43</v>
      </c>
      <c r="C89" s="36" t="s">
        <v>75</v>
      </c>
      <c r="D89" s="111">
        <f t="shared" si="4"/>
        <v>3867.4609999999998</v>
      </c>
      <c r="E89" s="111">
        <f t="shared" si="5"/>
        <v>3867.4609999999998</v>
      </c>
      <c r="F89" s="111">
        <v>3867.4609999999998</v>
      </c>
      <c r="G89" s="111"/>
      <c r="H89" s="111">
        <f t="shared" si="6"/>
        <v>3867.4609999999998</v>
      </c>
      <c r="I89" s="15"/>
      <c r="J89" s="15">
        <f t="shared" si="7"/>
        <v>316.94531999999998</v>
      </c>
      <c r="K89" s="15">
        <f t="shared" si="3"/>
        <v>316.94531999999998</v>
      </c>
      <c r="L89" s="15">
        <f>312.775+4.17032</f>
        <v>316.94531999999998</v>
      </c>
      <c r="M89" s="15"/>
      <c r="N89" s="15">
        <f t="shared" si="8"/>
        <v>316.94531999999998</v>
      </c>
      <c r="O89" s="16"/>
      <c r="P89" s="17"/>
    </row>
    <row r="90" spans="1:16" s="8" customFormat="1" ht="12" x14ac:dyDescent="0.2">
      <c r="A90" s="29" t="s">
        <v>76</v>
      </c>
      <c r="B90" s="19" t="s">
        <v>43</v>
      </c>
      <c r="C90" s="26" t="s">
        <v>77</v>
      </c>
      <c r="D90" s="111">
        <f t="shared" si="4"/>
        <v>26.921100000000003</v>
      </c>
      <c r="E90" s="111">
        <f t="shared" si="5"/>
        <v>26.921100000000003</v>
      </c>
      <c r="F90" s="111">
        <v>26.921100000000003</v>
      </c>
      <c r="G90" s="111"/>
      <c r="H90" s="111">
        <f t="shared" si="6"/>
        <v>26.921100000000003</v>
      </c>
      <c r="I90" s="15"/>
      <c r="J90" s="15">
        <f t="shared" si="7"/>
        <v>0</v>
      </c>
      <c r="K90" s="15">
        <f t="shared" si="3"/>
        <v>0</v>
      </c>
      <c r="L90" s="15"/>
      <c r="M90" s="15"/>
      <c r="N90" s="15">
        <f t="shared" si="8"/>
        <v>0</v>
      </c>
      <c r="O90" s="16"/>
      <c r="P90" s="17"/>
    </row>
    <row r="91" spans="1:16" s="8" customFormat="1" ht="12" x14ac:dyDescent="0.2">
      <c r="A91" s="18" t="s">
        <v>78</v>
      </c>
      <c r="B91" s="19" t="s">
        <v>43</v>
      </c>
      <c r="C91" s="36" t="s">
        <v>79</v>
      </c>
      <c r="D91" s="111">
        <f t="shared" si="4"/>
        <v>25420.006589925903</v>
      </c>
      <c r="E91" s="111">
        <f t="shared" si="5"/>
        <v>25420.006589925903</v>
      </c>
      <c r="F91" s="111">
        <f>F92+F93</f>
        <v>25420.006589925903</v>
      </c>
      <c r="G91" s="111"/>
      <c r="H91" s="111">
        <f t="shared" si="6"/>
        <v>25420.006589925903</v>
      </c>
      <c r="I91" s="15"/>
      <c r="J91" s="15">
        <f t="shared" si="7"/>
        <v>656.99099999999999</v>
      </c>
      <c r="K91" s="15">
        <f t="shared" si="3"/>
        <v>656.99099999999999</v>
      </c>
      <c r="L91" s="15">
        <f>L92+L93</f>
        <v>656.99099999999999</v>
      </c>
      <c r="M91" s="15"/>
      <c r="N91" s="15">
        <f t="shared" si="8"/>
        <v>656.99099999999999</v>
      </c>
      <c r="O91" s="16"/>
      <c r="P91" s="17"/>
    </row>
    <row r="92" spans="1:16" s="8" customFormat="1" ht="12" x14ac:dyDescent="0.2">
      <c r="A92" s="270" t="s">
        <v>266</v>
      </c>
      <c r="B92" s="19" t="s">
        <v>43</v>
      </c>
      <c r="C92" s="26" t="s">
        <v>81</v>
      </c>
      <c r="D92" s="111">
        <f t="shared" si="4"/>
        <v>25420.006589925903</v>
      </c>
      <c r="E92" s="111">
        <f t="shared" si="5"/>
        <v>25420.006589925903</v>
      </c>
      <c r="F92" s="111">
        <v>25420.006589925903</v>
      </c>
      <c r="G92" s="111"/>
      <c r="H92" s="111">
        <f t="shared" si="6"/>
        <v>25420.006589925903</v>
      </c>
      <c r="I92" s="15"/>
      <c r="J92" s="15">
        <f t="shared" si="7"/>
        <v>656.99099999999999</v>
      </c>
      <c r="K92" s="15">
        <f t="shared" si="3"/>
        <v>656.99099999999999</v>
      </c>
      <c r="L92" s="15">
        <v>656.99099999999999</v>
      </c>
      <c r="M92" s="15"/>
      <c r="N92" s="15">
        <f t="shared" si="8"/>
        <v>656.99099999999999</v>
      </c>
      <c r="O92" s="16"/>
      <c r="P92" s="17"/>
    </row>
    <row r="93" spans="1:16" s="8" customFormat="1" ht="12" x14ac:dyDescent="0.2">
      <c r="A93" s="32" t="s">
        <v>82</v>
      </c>
      <c r="B93" s="13" t="s">
        <v>43</v>
      </c>
      <c r="C93" s="36" t="s">
        <v>83</v>
      </c>
      <c r="D93" s="15">
        <f t="shared" si="4"/>
        <v>0</v>
      </c>
      <c r="E93" s="15">
        <f t="shared" si="5"/>
        <v>0</v>
      </c>
      <c r="F93" s="25"/>
      <c r="G93" s="25"/>
      <c r="H93" s="15">
        <f t="shared" si="6"/>
        <v>0</v>
      </c>
      <c r="I93" s="25"/>
      <c r="J93" s="15">
        <f t="shared" si="7"/>
        <v>0</v>
      </c>
      <c r="K93" s="15">
        <f t="shared" si="3"/>
        <v>0</v>
      </c>
      <c r="L93" s="25"/>
      <c r="M93" s="25"/>
      <c r="N93" s="15">
        <f t="shared" si="8"/>
        <v>0</v>
      </c>
      <c r="O93" s="16"/>
      <c r="P93" s="17"/>
    </row>
    <row r="94" spans="1:16" s="8" customFormat="1" ht="24" customHeight="1" x14ac:dyDescent="0.2">
      <c r="A94" s="18" t="s">
        <v>84</v>
      </c>
      <c r="B94" s="19" t="s">
        <v>43</v>
      </c>
      <c r="C94" s="36" t="s">
        <v>85</v>
      </c>
      <c r="D94" s="15">
        <f t="shared" si="4"/>
        <v>140.13999999999999</v>
      </c>
      <c r="E94" s="15">
        <f t="shared" si="5"/>
        <v>140.13999999999999</v>
      </c>
      <c r="F94" s="15">
        <v>140.13999999999999</v>
      </c>
      <c r="G94" s="15"/>
      <c r="H94" s="15">
        <f t="shared" si="6"/>
        <v>140.13999999999999</v>
      </c>
      <c r="I94" s="15"/>
      <c r="J94" s="15">
        <f t="shared" si="7"/>
        <v>0</v>
      </c>
      <c r="K94" s="15">
        <f t="shared" si="3"/>
        <v>0</v>
      </c>
      <c r="L94" s="15"/>
      <c r="M94" s="15"/>
      <c r="N94" s="15">
        <f t="shared" si="8"/>
        <v>0</v>
      </c>
      <c r="O94" s="16"/>
      <c r="P94" s="17"/>
    </row>
    <row r="95" spans="1:16" s="8" customFormat="1" ht="24" x14ac:dyDescent="0.2">
      <c r="A95" s="18" t="s">
        <v>86</v>
      </c>
      <c r="B95" s="13" t="s">
        <v>43</v>
      </c>
      <c r="C95" s="36" t="s">
        <v>87</v>
      </c>
      <c r="D95" s="111">
        <f t="shared" si="4"/>
        <v>7</v>
      </c>
      <c r="E95" s="111">
        <f t="shared" si="5"/>
        <v>7</v>
      </c>
      <c r="F95" s="111">
        <v>7</v>
      </c>
      <c r="G95" s="113"/>
      <c r="H95" s="111">
        <f t="shared" si="6"/>
        <v>7</v>
      </c>
      <c r="I95" s="25"/>
      <c r="J95" s="15">
        <f t="shared" si="7"/>
        <v>26</v>
      </c>
      <c r="K95" s="15">
        <f t="shared" si="3"/>
        <v>26</v>
      </c>
      <c r="L95" s="15">
        <v>26</v>
      </c>
      <c r="M95" s="25"/>
      <c r="N95" s="15">
        <f t="shared" si="8"/>
        <v>26</v>
      </c>
      <c r="O95" s="16"/>
      <c r="P95" s="17"/>
    </row>
    <row r="96" spans="1:16" s="8" customFormat="1" ht="12" x14ac:dyDescent="0.2">
      <c r="A96" s="18" t="s">
        <v>88</v>
      </c>
      <c r="B96" s="19" t="s">
        <v>43</v>
      </c>
      <c r="C96" s="36" t="s">
        <v>89</v>
      </c>
      <c r="D96" s="111">
        <f t="shared" si="4"/>
        <v>2618.4899999999998</v>
      </c>
      <c r="E96" s="111">
        <f>H96+I96</f>
        <v>2618.4899999999998</v>
      </c>
      <c r="F96" s="111">
        <f>2625.49-F95</f>
        <v>2618.4899999999998</v>
      </c>
      <c r="G96" s="111"/>
      <c r="H96" s="111">
        <f t="shared" si="6"/>
        <v>2618.4899999999998</v>
      </c>
      <c r="I96" s="15"/>
      <c r="J96" s="15">
        <f t="shared" si="7"/>
        <v>80</v>
      </c>
      <c r="K96" s="15">
        <f>N96+O96</f>
        <v>80</v>
      </c>
      <c r="L96" s="15">
        <v>80</v>
      </c>
      <c r="M96" s="15"/>
      <c r="N96" s="15">
        <f t="shared" si="8"/>
        <v>80</v>
      </c>
      <c r="O96" s="16"/>
      <c r="P96" s="17"/>
    </row>
    <row r="97" spans="1:16" s="8" customFormat="1" ht="24" x14ac:dyDescent="0.2">
      <c r="A97" s="12" t="s">
        <v>90</v>
      </c>
      <c r="B97" s="13" t="s">
        <v>43</v>
      </c>
      <c r="C97" s="36" t="s">
        <v>91</v>
      </c>
      <c r="D97" s="15">
        <f t="shared" si="4"/>
        <v>0</v>
      </c>
      <c r="E97" s="15">
        <f t="shared" ref="E97:E103" si="9">H97+I97</f>
        <v>0</v>
      </c>
      <c r="F97" s="15"/>
      <c r="G97" s="15"/>
      <c r="H97" s="15">
        <f t="shared" si="6"/>
        <v>0</v>
      </c>
      <c r="I97" s="15"/>
      <c r="J97" s="15"/>
      <c r="K97" s="15"/>
      <c r="L97" s="15"/>
      <c r="M97" s="15"/>
      <c r="N97" s="15"/>
      <c r="O97" s="16"/>
      <c r="P97" s="17"/>
    </row>
    <row r="98" spans="1:16" s="8" customFormat="1" ht="12" x14ac:dyDescent="0.2">
      <c r="A98" s="33" t="s">
        <v>92</v>
      </c>
      <c r="B98" s="23"/>
      <c r="C98" s="36" t="s">
        <v>93</v>
      </c>
      <c r="D98" s="15">
        <f t="shared" si="4"/>
        <v>0</v>
      </c>
      <c r="E98" s="15">
        <f t="shared" si="9"/>
        <v>0</v>
      </c>
      <c r="F98" s="25"/>
      <c r="G98" s="25"/>
      <c r="H98" s="15">
        <f t="shared" si="6"/>
        <v>0</v>
      </c>
      <c r="I98" s="25"/>
      <c r="J98" s="25"/>
      <c r="K98" s="25"/>
      <c r="L98" s="25"/>
      <c r="M98" s="25"/>
      <c r="N98" s="25"/>
      <c r="O98" s="16"/>
      <c r="P98" s="17"/>
    </row>
    <row r="99" spans="1:16" s="8" customFormat="1" ht="12" x14ac:dyDescent="0.2">
      <c r="A99" s="34" t="s">
        <v>94</v>
      </c>
      <c r="B99" s="23" t="s">
        <v>43</v>
      </c>
      <c r="C99" s="36" t="s">
        <v>95</v>
      </c>
      <c r="D99" s="15">
        <f t="shared" si="4"/>
        <v>0</v>
      </c>
      <c r="E99" s="15">
        <f t="shared" si="9"/>
        <v>0</v>
      </c>
      <c r="F99" s="25"/>
      <c r="G99" s="35"/>
      <c r="H99" s="15">
        <f t="shared" si="6"/>
        <v>0</v>
      </c>
      <c r="I99" s="35"/>
      <c r="J99" s="35"/>
      <c r="K99" s="25"/>
      <c r="L99" s="25"/>
      <c r="M99" s="35"/>
      <c r="N99" s="25"/>
      <c r="O99" s="16"/>
      <c r="P99" s="17"/>
    </row>
    <row r="100" spans="1:16" s="40" customFormat="1" x14ac:dyDescent="0.2">
      <c r="A100" s="38" t="s">
        <v>96</v>
      </c>
      <c r="B100" s="23" t="s">
        <v>43</v>
      </c>
      <c r="C100" s="36" t="s">
        <v>97</v>
      </c>
      <c r="D100" s="15">
        <f t="shared" si="4"/>
        <v>0</v>
      </c>
      <c r="E100" s="15">
        <f t="shared" si="9"/>
        <v>0</v>
      </c>
      <c r="F100" s="35"/>
      <c r="G100" s="35"/>
      <c r="H100" s="15">
        <f t="shared" si="6"/>
        <v>0</v>
      </c>
      <c r="I100" s="35"/>
      <c r="J100" s="35"/>
      <c r="K100" s="35"/>
      <c r="L100" s="35"/>
      <c r="M100" s="35"/>
      <c r="N100" s="35"/>
      <c r="O100" s="16"/>
      <c r="P100" s="39"/>
    </row>
    <row r="101" spans="1:16" s="40" customFormat="1" x14ac:dyDescent="0.2">
      <c r="A101" s="41" t="s">
        <v>98</v>
      </c>
      <c r="B101" s="23" t="s">
        <v>43</v>
      </c>
      <c r="C101" s="36" t="s">
        <v>100</v>
      </c>
      <c r="D101" s="15">
        <f t="shared" si="4"/>
        <v>0</v>
      </c>
      <c r="E101" s="15">
        <f t="shared" si="9"/>
        <v>0</v>
      </c>
      <c r="F101" s="35"/>
      <c r="G101" s="35"/>
      <c r="H101" s="15">
        <f t="shared" si="6"/>
        <v>0</v>
      </c>
      <c r="I101" s="35"/>
      <c r="J101" s="35"/>
      <c r="K101" s="35"/>
      <c r="L101" s="35"/>
      <c r="M101" s="35"/>
      <c r="N101" s="35"/>
      <c r="O101" s="16"/>
      <c r="P101" s="39"/>
    </row>
    <row r="102" spans="1:16" s="40" customFormat="1" x14ac:dyDescent="0.2">
      <c r="A102" s="41" t="s">
        <v>101</v>
      </c>
      <c r="B102" s="23" t="s">
        <v>43</v>
      </c>
      <c r="C102" s="36" t="s">
        <v>102</v>
      </c>
      <c r="D102" s="15">
        <f t="shared" si="4"/>
        <v>0</v>
      </c>
      <c r="E102" s="15">
        <f t="shared" si="9"/>
        <v>0</v>
      </c>
      <c r="F102" s="35"/>
      <c r="G102" s="35"/>
      <c r="H102" s="15">
        <f t="shared" si="6"/>
        <v>0</v>
      </c>
      <c r="I102" s="35"/>
      <c r="J102" s="35"/>
      <c r="K102" s="35"/>
      <c r="L102" s="35"/>
      <c r="M102" s="35"/>
      <c r="N102" s="35"/>
      <c r="O102" s="16"/>
      <c r="P102" s="39"/>
    </row>
    <row r="103" spans="1:16" s="40" customFormat="1" x14ac:dyDescent="0.2">
      <c r="A103" s="42" t="s">
        <v>103</v>
      </c>
      <c r="B103" s="23" t="s">
        <v>43</v>
      </c>
      <c r="C103" s="36" t="s">
        <v>104</v>
      </c>
      <c r="D103" s="111">
        <f t="shared" si="4"/>
        <v>1016</v>
      </c>
      <c r="E103" s="111">
        <f t="shared" si="9"/>
        <v>1016</v>
      </c>
      <c r="F103" s="114">
        <v>940.7</v>
      </c>
      <c r="G103" s="114">
        <v>9.2000000000000012E-2</v>
      </c>
      <c r="H103" s="111">
        <f t="shared" si="6"/>
        <v>940.79200000000003</v>
      </c>
      <c r="I103" s="114">
        <v>75.208000000000013</v>
      </c>
      <c r="J103" s="43"/>
      <c r="K103" s="43"/>
      <c r="L103" s="43"/>
      <c r="M103" s="43"/>
      <c r="N103" s="43"/>
      <c r="O103" s="16"/>
      <c r="P103" s="39"/>
    </row>
    <row r="104" spans="1:16" s="40" customFormat="1" x14ac:dyDescent="0.2">
      <c r="A104" s="91" t="s">
        <v>105</v>
      </c>
      <c r="B104" s="23"/>
      <c r="C104" s="36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16"/>
      <c r="P104" s="39"/>
    </row>
    <row r="105" spans="1:16" s="118" customFormat="1" x14ac:dyDescent="0.2">
      <c r="A105" s="42" t="s">
        <v>106</v>
      </c>
      <c r="B105" s="23" t="s">
        <v>43</v>
      </c>
      <c r="C105" s="36" t="s">
        <v>107</v>
      </c>
      <c r="D105" s="111">
        <f>E105</f>
        <v>48448.2970111959</v>
      </c>
      <c r="E105" s="111">
        <f>F105+G105+I105</f>
        <v>48448.2970111959</v>
      </c>
      <c r="F105" s="111">
        <f>F67-F106</f>
        <v>48448.2970111959</v>
      </c>
      <c r="G105" s="111"/>
      <c r="H105" s="111">
        <f>SUM(F105:G105)</f>
        <v>48448.2970111959</v>
      </c>
      <c r="I105" s="115"/>
      <c r="J105" s="45"/>
      <c r="K105" s="45"/>
      <c r="L105" s="45"/>
      <c r="M105" s="45"/>
      <c r="N105" s="45"/>
      <c r="O105" s="116"/>
      <c r="P105" s="117"/>
    </row>
    <row r="106" spans="1:16" s="118" customFormat="1" x14ac:dyDescent="0.2">
      <c r="A106" s="42" t="s">
        <v>108</v>
      </c>
      <c r="B106" s="23" t="s">
        <v>43</v>
      </c>
      <c r="C106" s="36" t="s">
        <v>109</v>
      </c>
      <c r="D106" s="111">
        <f>E106</f>
        <v>7472.0780000000004</v>
      </c>
      <c r="E106" s="111">
        <f>F106+G106+I106</f>
        <v>7472.0780000000004</v>
      </c>
      <c r="F106" s="111">
        <f>6983.368+F28+F26</f>
        <v>7472.0780000000004</v>
      </c>
      <c r="G106" s="111">
        <v>0</v>
      </c>
      <c r="H106" s="111">
        <f>SUM(F106:G106)</f>
        <v>7472.0780000000004</v>
      </c>
      <c r="I106" s="115"/>
      <c r="J106" s="45">
        <f>K106</f>
        <v>2360.1373199999998</v>
      </c>
      <c r="K106" s="45">
        <f>L106+M106+O106</f>
        <v>2360.1373199999998</v>
      </c>
      <c r="L106" s="45">
        <f>L67</f>
        <v>2360.1373199999998</v>
      </c>
      <c r="M106" s="45">
        <v>0</v>
      </c>
      <c r="N106" s="45">
        <f>SUM(L106:M106)</f>
        <v>2360.1373199999998</v>
      </c>
      <c r="O106" s="116"/>
      <c r="P106" s="117"/>
    </row>
    <row r="107" spans="1:16" s="40" customFormat="1" ht="51" x14ac:dyDescent="0.2">
      <c r="A107" s="46" t="s">
        <v>110</v>
      </c>
      <c r="B107" s="23" t="s">
        <v>43</v>
      </c>
      <c r="C107" s="36" t="s">
        <v>111</v>
      </c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16"/>
      <c r="P107" s="39"/>
    </row>
    <row r="108" spans="1:16" s="40" customFormat="1" ht="25.5" x14ac:dyDescent="0.2">
      <c r="A108" s="123" t="s">
        <v>112</v>
      </c>
      <c r="B108" s="23" t="s">
        <v>43</v>
      </c>
      <c r="C108" s="36" t="s">
        <v>113</v>
      </c>
      <c r="D108" s="49">
        <f t="shared" ref="D108" si="10">E108</f>
        <v>7402.5343700000003</v>
      </c>
      <c r="E108" s="49">
        <f t="shared" ref="E108" si="11">H108+I108</f>
        <v>7402.5343700000003</v>
      </c>
      <c r="F108" s="49">
        <f>F109+F110+F111+F112</f>
        <v>7402.5343700000003</v>
      </c>
      <c r="G108" s="49"/>
      <c r="H108" s="49">
        <f t="shared" ref="H108:H109" si="12">G108+F108</f>
        <v>7402.5343700000003</v>
      </c>
      <c r="I108" s="49"/>
      <c r="J108" s="49"/>
      <c r="K108" s="49"/>
      <c r="L108" s="49"/>
      <c r="M108" s="49"/>
      <c r="N108" s="49"/>
      <c r="O108" s="16"/>
      <c r="P108" s="39"/>
    </row>
    <row r="109" spans="1:16" s="40" customFormat="1" x14ac:dyDescent="0.2">
      <c r="A109" s="50" t="s">
        <v>114</v>
      </c>
      <c r="B109" s="23" t="s">
        <v>43</v>
      </c>
      <c r="C109" s="36"/>
      <c r="D109" s="49">
        <f t="shared" ref="D109" si="13">E109</f>
        <v>629.45236999999997</v>
      </c>
      <c r="E109" s="49">
        <f t="shared" ref="E109" si="14">H109+I109</f>
        <v>629.45236999999997</v>
      </c>
      <c r="F109" s="49">
        <v>629.45236999999997</v>
      </c>
      <c r="G109" s="52"/>
      <c r="H109" s="49">
        <f t="shared" si="12"/>
        <v>629.45236999999997</v>
      </c>
      <c r="I109" s="49"/>
      <c r="J109" s="49"/>
      <c r="K109" s="49"/>
      <c r="L109" s="49"/>
      <c r="M109" s="52"/>
      <c r="N109" s="49"/>
      <c r="O109" s="16"/>
      <c r="P109" s="39"/>
    </row>
    <row r="110" spans="1:16" s="40" customFormat="1" x14ac:dyDescent="0.2">
      <c r="A110" s="53" t="s">
        <v>115</v>
      </c>
      <c r="B110" s="23" t="s">
        <v>43</v>
      </c>
      <c r="C110" s="36"/>
      <c r="D110" s="45"/>
      <c r="E110" s="45"/>
      <c r="F110" s="45"/>
      <c r="G110" s="54"/>
      <c r="H110" s="45"/>
      <c r="I110" s="45"/>
      <c r="J110" s="45"/>
      <c r="K110" s="45"/>
      <c r="L110" s="45"/>
      <c r="M110" s="54"/>
      <c r="N110" s="45"/>
      <c r="O110" s="16"/>
      <c r="P110" s="39"/>
    </row>
    <row r="111" spans="1:16" s="40" customFormat="1" ht="25.5" x14ac:dyDescent="0.2">
      <c r="A111" s="53" t="s">
        <v>116</v>
      </c>
      <c r="B111" s="23" t="s">
        <v>43</v>
      </c>
      <c r="C111" s="36"/>
      <c r="D111" s="45">
        <f t="shared" ref="D111" si="15">E111</f>
        <v>6773.0820000000003</v>
      </c>
      <c r="E111" s="45">
        <f t="shared" ref="E111" si="16">H111+I111</f>
        <v>6773.0820000000003</v>
      </c>
      <c r="F111" s="45">
        <v>6773.0820000000003</v>
      </c>
      <c r="G111" s="45"/>
      <c r="H111" s="45">
        <f t="shared" ref="H111" si="17">G111+F111</f>
        <v>6773.0820000000003</v>
      </c>
      <c r="I111" s="45"/>
      <c r="J111" s="45"/>
      <c r="K111" s="45"/>
      <c r="L111" s="45"/>
      <c r="M111" s="45"/>
      <c r="N111" s="45"/>
      <c r="O111" s="16"/>
      <c r="P111" s="39"/>
    </row>
    <row r="112" spans="1:16" s="40" customFormat="1" x14ac:dyDescent="0.2">
      <c r="A112" s="42" t="s">
        <v>117</v>
      </c>
      <c r="B112" s="23" t="s">
        <v>43</v>
      </c>
      <c r="C112" s="36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16"/>
      <c r="P112" s="39"/>
    </row>
    <row r="113" spans="1:16" s="40" customFormat="1" ht="38.25" x14ac:dyDescent="0.2">
      <c r="A113" s="46" t="s">
        <v>118</v>
      </c>
      <c r="B113" s="23" t="s">
        <v>43</v>
      </c>
      <c r="C113" s="36" t="s">
        <v>119</v>
      </c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16"/>
      <c r="P113" s="39"/>
    </row>
    <row r="115" spans="1:16" x14ac:dyDescent="0.2">
      <c r="A115" s="1" t="s">
        <v>120</v>
      </c>
    </row>
    <row r="116" spans="1:16" x14ac:dyDescent="0.2">
      <c r="A116" s="1" t="s">
        <v>121</v>
      </c>
    </row>
    <row r="117" spans="1:16" x14ac:dyDescent="0.2">
      <c r="A117" s="1" t="s">
        <v>122</v>
      </c>
    </row>
    <row r="118" spans="1:16" ht="4.5" customHeight="1" x14ac:dyDescent="0.2"/>
    <row r="119" spans="1:16" s="87" customFormat="1" ht="9.75" x14ac:dyDescent="0.15">
      <c r="A119" s="86" t="s">
        <v>193</v>
      </c>
    </row>
    <row r="121" spans="1:16" x14ac:dyDescent="0.2">
      <c r="P121" s="95" t="s">
        <v>242</v>
      </c>
    </row>
    <row r="123" spans="1:16" s="3" customFormat="1" ht="14.25" x14ac:dyDescent="0.2">
      <c r="A123" s="2" t="s">
        <v>123</v>
      </c>
    </row>
    <row r="125" spans="1:16" s="40" customFormat="1" x14ac:dyDescent="0.2">
      <c r="A125" s="222" t="s">
        <v>124</v>
      </c>
      <c r="B125" s="224" t="s">
        <v>125</v>
      </c>
      <c r="C125" s="226" t="s">
        <v>126</v>
      </c>
      <c r="D125" s="228" t="s">
        <v>127</v>
      </c>
      <c r="E125" s="230" t="s">
        <v>128</v>
      </c>
      <c r="F125" s="231" t="s">
        <v>129</v>
      </c>
      <c r="G125" s="231"/>
      <c r="H125" s="231"/>
      <c r="I125" s="231"/>
      <c r="J125" s="232" t="s">
        <v>130</v>
      </c>
      <c r="K125" s="230" t="s">
        <v>131</v>
      </c>
      <c r="L125" s="231" t="s">
        <v>132</v>
      </c>
      <c r="M125" s="231"/>
      <c r="N125" s="231"/>
      <c r="O125" s="231"/>
      <c r="P125" s="233" t="s">
        <v>133</v>
      </c>
    </row>
    <row r="126" spans="1:16" s="40" customFormat="1" ht="38.25" x14ac:dyDescent="0.2">
      <c r="A126" s="223"/>
      <c r="B126" s="225"/>
      <c r="C126" s="227"/>
      <c r="D126" s="229"/>
      <c r="E126" s="230"/>
      <c r="F126" s="121" t="s">
        <v>134</v>
      </c>
      <c r="G126" s="121" t="s">
        <v>135</v>
      </c>
      <c r="H126" s="121" t="s">
        <v>136</v>
      </c>
      <c r="I126" s="57" t="s">
        <v>137</v>
      </c>
      <c r="J126" s="232"/>
      <c r="K126" s="230"/>
      <c r="L126" s="121" t="s">
        <v>134</v>
      </c>
      <c r="M126" s="121" t="s">
        <v>138</v>
      </c>
      <c r="N126" s="122" t="s">
        <v>139</v>
      </c>
      <c r="O126" s="57" t="s">
        <v>137</v>
      </c>
      <c r="P126" s="233"/>
    </row>
    <row r="127" spans="1:16" s="90" customFormat="1" ht="9.75" x14ac:dyDescent="0.2">
      <c r="A127" s="88" t="s">
        <v>194</v>
      </c>
      <c r="B127" s="88" t="s">
        <v>195</v>
      </c>
      <c r="C127" s="88" t="s">
        <v>196</v>
      </c>
      <c r="D127" s="88" t="s">
        <v>197</v>
      </c>
      <c r="E127" s="88" t="s">
        <v>198</v>
      </c>
      <c r="F127" s="88" t="s">
        <v>199</v>
      </c>
      <c r="G127" s="88" t="s">
        <v>200</v>
      </c>
      <c r="H127" s="89" t="s">
        <v>201</v>
      </c>
      <c r="I127" s="88" t="s">
        <v>202</v>
      </c>
      <c r="J127" s="88" t="s">
        <v>203</v>
      </c>
      <c r="K127" s="88" t="s">
        <v>204</v>
      </c>
      <c r="L127" s="88" t="s">
        <v>205</v>
      </c>
      <c r="M127" s="88" t="s">
        <v>206</v>
      </c>
      <c r="N127" s="89" t="s">
        <v>207</v>
      </c>
      <c r="O127" s="88" t="s">
        <v>208</v>
      </c>
      <c r="P127" s="88" t="s">
        <v>209</v>
      </c>
    </row>
    <row r="128" spans="1:16" s="8" customFormat="1" ht="12" x14ac:dyDescent="0.2">
      <c r="A128" s="68" t="s">
        <v>227</v>
      </c>
      <c r="B128" s="68" t="s">
        <v>43</v>
      </c>
      <c r="C128" s="59" t="s">
        <v>228</v>
      </c>
      <c r="D128" s="92">
        <f>E128</f>
        <v>9</v>
      </c>
      <c r="E128" s="92">
        <f>H128+I128</f>
        <v>9</v>
      </c>
      <c r="F128" s="92">
        <v>9</v>
      </c>
      <c r="G128" s="92"/>
      <c r="H128" s="92">
        <f>G128+F128</f>
        <v>9</v>
      </c>
      <c r="I128" s="92"/>
      <c r="J128" s="99">
        <f>K128</f>
        <v>5551</v>
      </c>
      <c r="K128" s="99">
        <f>N128+O128</f>
        <v>5551</v>
      </c>
      <c r="L128" s="99">
        <v>5551</v>
      </c>
      <c r="M128" s="99"/>
      <c r="N128" s="99">
        <f t="shared" ref="N128:N134" si="18">M128+L128</f>
        <v>5551</v>
      </c>
      <c r="O128" s="92"/>
      <c r="P128" s="17"/>
    </row>
    <row r="129" spans="1:16" s="8" customFormat="1" ht="12" x14ac:dyDescent="0.2">
      <c r="A129" s="59" t="s">
        <v>229</v>
      </c>
      <c r="B129" s="68" t="s">
        <v>43</v>
      </c>
      <c r="C129" s="93" t="s">
        <v>230</v>
      </c>
      <c r="D129" s="92"/>
      <c r="E129" s="92"/>
      <c r="F129" s="92"/>
      <c r="G129" s="92"/>
      <c r="H129" s="92"/>
      <c r="I129" s="92"/>
      <c r="J129" s="99">
        <f t="shared" ref="J129:J134" si="19">K129</f>
        <v>4128</v>
      </c>
      <c r="K129" s="99">
        <f t="shared" ref="K129:K134" si="20">N129+O129</f>
        <v>4128</v>
      </c>
      <c r="L129" s="99">
        <v>4128</v>
      </c>
      <c r="M129" s="99"/>
      <c r="N129" s="99">
        <f t="shared" si="18"/>
        <v>4128</v>
      </c>
      <c r="O129" s="92"/>
      <c r="P129" s="17"/>
    </row>
    <row r="130" spans="1:16" s="8" customFormat="1" ht="48" x14ac:dyDescent="0.2">
      <c r="A130" s="66" t="s">
        <v>231</v>
      </c>
      <c r="B130" s="70" t="s">
        <v>43</v>
      </c>
      <c r="C130" s="67" t="s">
        <v>232</v>
      </c>
      <c r="D130" s="92">
        <f t="shared" ref="D129:D134" si="21">E130</f>
        <v>0</v>
      </c>
      <c r="E130" s="92">
        <f t="shared" ref="E129:E134" si="22">H130+I130</f>
        <v>0</v>
      </c>
      <c r="F130" s="92"/>
      <c r="G130" s="92"/>
      <c r="H130" s="92">
        <f t="shared" ref="H129:H134" si="23">G130+F130</f>
        <v>0</v>
      </c>
      <c r="I130" s="92"/>
      <c r="J130" s="92">
        <f t="shared" si="19"/>
        <v>0</v>
      </c>
      <c r="K130" s="92">
        <f t="shared" si="20"/>
        <v>0</v>
      </c>
      <c r="L130" s="92"/>
      <c r="M130" s="92"/>
      <c r="N130" s="92">
        <f t="shared" si="18"/>
        <v>0</v>
      </c>
      <c r="O130" s="92"/>
      <c r="P130" s="17"/>
    </row>
    <row r="131" spans="1:16" s="8" customFormat="1" ht="48" x14ac:dyDescent="0.2">
      <c r="A131" s="66" t="s">
        <v>233</v>
      </c>
      <c r="B131" s="70" t="s">
        <v>43</v>
      </c>
      <c r="C131" s="67" t="s">
        <v>234</v>
      </c>
      <c r="D131" s="92">
        <f t="shared" si="21"/>
        <v>0</v>
      </c>
      <c r="E131" s="92">
        <f t="shared" si="22"/>
        <v>0</v>
      </c>
      <c r="F131" s="92"/>
      <c r="G131" s="92"/>
      <c r="H131" s="92">
        <f t="shared" si="23"/>
        <v>0</v>
      </c>
      <c r="I131" s="92"/>
      <c r="J131" s="92">
        <f t="shared" si="19"/>
        <v>0</v>
      </c>
      <c r="K131" s="92">
        <f t="shared" si="20"/>
        <v>0</v>
      </c>
      <c r="L131" s="92"/>
      <c r="M131" s="92"/>
      <c r="N131" s="92">
        <f t="shared" si="18"/>
        <v>0</v>
      </c>
      <c r="O131" s="92"/>
      <c r="P131" s="17"/>
    </row>
    <row r="132" spans="1:16" s="8" customFormat="1" ht="12" x14ac:dyDescent="0.2">
      <c r="A132" s="68" t="s">
        <v>235</v>
      </c>
      <c r="B132" s="68" t="s">
        <v>43</v>
      </c>
      <c r="C132" s="69" t="s">
        <v>236</v>
      </c>
      <c r="D132" s="92">
        <f t="shared" si="21"/>
        <v>0</v>
      </c>
      <c r="E132" s="92">
        <f t="shared" si="22"/>
        <v>0</v>
      </c>
      <c r="F132" s="92"/>
      <c r="G132" s="92"/>
      <c r="H132" s="92">
        <f t="shared" si="23"/>
        <v>0</v>
      </c>
      <c r="I132" s="92"/>
      <c r="J132" s="92">
        <f t="shared" si="19"/>
        <v>701</v>
      </c>
      <c r="K132" s="92">
        <f t="shared" si="20"/>
        <v>701</v>
      </c>
      <c r="L132" s="92">
        <v>701</v>
      </c>
      <c r="M132" s="92"/>
      <c r="N132" s="92">
        <f t="shared" si="18"/>
        <v>701</v>
      </c>
      <c r="O132" s="92"/>
      <c r="P132" s="17"/>
    </row>
    <row r="133" spans="1:16" s="8" customFormat="1" ht="12" x14ac:dyDescent="0.2">
      <c r="A133" s="68" t="s">
        <v>237</v>
      </c>
      <c r="B133" s="68" t="s">
        <v>43</v>
      </c>
      <c r="C133" s="69" t="s">
        <v>238</v>
      </c>
      <c r="D133" s="92">
        <f t="shared" si="21"/>
        <v>0</v>
      </c>
      <c r="E133" s="92">
        <f t="shared" si="22"/>
        <v>0</v>
      </c>
      <c r="F133" s="92"/>
      <c r="G133" s="92"/>
      <c r="H133" s="92">
        <f t="shared" si="23"/>
        <v>0</v>
      </c>
      <c r="I133" s="92"/>
      <c r="J133" s="92">
        <f t="shared" si="19"/>
        <v>0</v>
      </c>
      <c r="K133" s="92">
        <f t="shared" si="20"/>
        <v>0</v>
      </c>
      <c r="L133" s="92"/>
      <c r="M133" s="92"/>
      <c r="N133" s="92">
        <f t="shared" si="18"/>
        <v>0</v>
      </c>
      <c r="O133" s="92"/>
      <c r="P133" s="17"/>
    </row>
    <row r="134" spans="1:16" s="8" customFormat="1" ht="12" x14ac:dyDescent="0.2">
      <c r="A134" s="17" t="s">
        <v>239</v>
      </c>
      <c r="B134" s="17" t="s">
        <v>43</v>
      </c>
      <c r="C134" s="94" t="s">
        <v>240</v>
      </c>
      <c r="D134" s="92">
        <f t="shared" si="21"/>
        <v>0</v>
      </c>
      <c r="E134" s="92">
        <f t="shared" si="22"/>
        <v>0</v>
      </c>
      <c r="F134" s="92"/>
      <c r="G134" s="92"/>
      <c r="H134" s="92">
        <f t="shared" si="23"/>
        <v>0</v>
      </c>
      <c r="I134" s="92"/>
      <c r="J134" s="92">
        <f t="shared" si="19"/>
        <v>0</v>
      </c>
      <c r="K134" s="92">
        <f t="shared" si="20"/>
        <v>0</v>
      </c>
      <c r="L134" s="92"/>
      <c r="M134" s="92"/>
      <c r="N134" s="92">
        <f t="shared" si="18"/>
        <v>0</v>
      </c>
      <c r="O134" s="92"/>
      <c r="P134" s="17"/>
    </row>
    <row r="136" spans="1:16" x14ac:dyDescent="0.2">
      <c r="A136" s="1" t="s">
        <v>121</v>
      </c>
    </row>
    <row r="137" spans="1:16" x14ac:dyDescent="0.2">
      <c r="A137" s="1" t="s">
        <v>122</v>
      </c>
    </row>
    <row r="139" spans="1:16" x14ac:dyDescent="0.2">
      <c r="A139" s="85" t="s">
        <v>192</v>
      </c>
      <c r="G139" s="1"/>
    </row>
  </sheetData>
  <mergeCells count="30">
    <mergeCell ref="J125:J126"/>
    <mergeCell ref="K125:K126"/>
    <mergeCell ref="L125:O125"/>
    <mergeCell ref="P125:P126"/>
    <mergeCell ref="J64:J65"/>
    <mergeCell ref="K64:K65"/>
    <mergeCell ref="L64:O64"/>
    <mergeCell ref="P64:P65"/>
    <mergeCell ref="A125:A126"/>
    <mergeCell ref="B125:B126"/>
    <mergeCell ref="C125:C126"/>
    <mergeCell ref="D125:D126"/>
    <mergeCell ref="E125:E126"/>
    <mergeCell ref="F125:I125"/>
    <mergeCell ref="I16:I17"/>
    <mergeCell ref="J16:J17"/>
    <mergeCell ref="K16:M16"/>
    <mergeCell ref="N16:N17"/>
    <mergeCell ref="A64:A65"/>
    <mergeCell ref="B64:B65"/>
    <mergeCell ref="C64:C65"/>
    <mergeCell ref="D64:D65"/>
    <mergeCell ref="E64:E65"/>
    <mergeCell ref="F64:I64"/>
    <mergeCell ref="A16:A17"/>
    <mergeCell ref="B16:B17"/>
    <mergeCell ref="C16:C17"/>
    <mergeCell ref="D16:D17"/>
    <mergeCell ref="E16:E17"/>
    <mergeCell ref="F16:H16"/>
  </mergeCells>
  <pageMargins left="0.25" right="0.25" top="0.75" bottom="0.75" header="0.3" footer="0.3"/>
  <pageSetup paperSize="9" scale="54" fitToHeight="0" orientation="landscape" r:id="rId1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A29" sqref="A29"/>
    </sheetView>
  </sheetViews>
  <sheetFormatPr defaultRowHeight="15" x14ac:dyDescent="0.25"/>
  <cols>
    <col min="1" max="1" width="53.5703125" style="258" customWidth="1"/>
    <col min="2" max="2" width="58.5703125" style="258" customWidth="1"/>
    <col min="3" max="16384" width="9.140625" style="258"/>
  </cols>
  <sheetData>
    <row r="1" spans="1:2" x14ac:dyDescent="0.25">
      <c r="A1" s="257" t="s">
        <v>245</v>
      </c>
      <c r="B1" s="257"/>
    </row>
    <row r="2" spans="1:2" x14ac:dyDescent="0.25">
      <c r="A2" s="257" t="s">
        <v>246</v>
      </c>
      <c r="B2" s="257"/>
    </row>
    <row r="3" spans="1:2" x14ac:dyDescent="0.25">
      <c r="A3" s="257" t="s">
        <v>247</v>
      </c>
      <c r="B3" s="257"/>
    </row>
    <row r="4" spans="1:2" x14ac:dyDescent="0.25">
      <c r="A4" s="259" t="s">
        <v>248</v>
      </c>
      <c r="B4" s="259"/>
    </row>
    <row r="5" spans="1:2" x14ac:dyDescent="0.25">
      <c r="A5" s="260" t="s">
        <v>249</v>
      </c>
      <c r="B5" s="260"/>
    </row>
    <row r="6" spans="1:2" x14ac:dyDescent="0.25">
      <c r="A6" s="261"/>
      <c r="B6" s="261"/>
    </row>
    <row r="7" spans="1:2" ht="99.75" x14ac:dyDescent="0.25">
      <c r="A7" s="262" t="s">
        <v>250</v>
      </c>
      <c r="B7" s="262" t="s">
        <v>251</v>
      </c>
    </row>
    <row r="8" spans="1:2" ht="225" x14ac:dyDescent="0.25">
      <c r="A8" s="263" t="s">
        <v>253</v>
      </c>
      <c r="B8" s="263" t="s">
        <v>254</v>
      </c>
    </row>
    <row r="9" spans="1:2" ht="270" x14ac:dyDescent="0.25">
      <c r="A9" s="263" t="s">
        <v>255</v>
      </c>
      <c r="B9" s="263" t="s">
        <v>256</v>
      </c>
    </row>
    <row r="10" spans="1:2" ht="45" x14ac:dyDescent="0.25">
      <c r="A10" s="263" t="s">
        <v>258</v>
      </c>
      <c r="B10" s="263" t="s">
        <v>262</v>
      </c>
    </row>
    <row r="11" spans="1:2" ht="45" x14ac:dyDescent="0.25">
      <c r="A11" s="263" t="s">
        <v>259</v>
      </c>
      <c r="B11" s="263" t="s">
        <v>261</v>
      </c>
    </row>
    <row r="12" spans="1:2" s="268" customFormat="1" ht="30" x14ac:dyDescent="0.25">
      <c r="A12" s="263" t="s">
        <v>260</v>
      </c>
      <c r="B12" s="263" t="s">
        <v>263</v>
      </c>
    </row>
    <row r="13" spans="1:2" ht="45" x14ac:dyDescent="0.25">
      <c r="A13" s="263" t="s">
        <v>265</v>
      </c>
      <c r="B13" s="263" t="s">
        <v>268</v>
      </c>
    </row>
    <row r="14" spans="1:2" s="268" customFormat="1" ht="30" x14ac:dyDescent="0.25">
      <c r="A14" s="263" t="s">
        <v>267</v>
      </c>
      <c r="B14" s="263" t="s">
        <v>269</v>
      </c>
    </row>
    <row r="15" spans="1:2" x14ac:dyDescent="0.25">
      <c r="A15" s="264" t="s">
        <v>252</v>
      </c>
      <c r="B15" s="264"/>
    </row>
    <row r="16" spans="1:2" x14ac:dyDescent="0.25">
      <c r="A16" s="265"/>
      <c r="B16" s="265"/>
    </row>
    <row r="18" spans="1:1" x14ac:dyDescent="0.25">
      <c r="A18" s="266"/>
    </row>
    <row r="19" spans="1:1" x14ac:dyDescent="0.25">
      <c r="A19" s="266"/>
    </row>
  </sheetData>
  <mergeCells count="7">
    <mergeCell ref="A5:B5"/>
    <mergeCell ref="A15:B15"/>
    <mergeCell ref="A16:B16"/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2018 год</vt:lpstr>
      <vt:lpstr>2019 год (1 квар)</vt:lpstr>
      <vt:lpstr>2019 год (1 пг) </vt:lpstr>
      <vt:lpstr>2019 год (год) </vt:lpstr>
      <vt:lpstr>Таблица 2 Пояснительная записка</vt:lpstr>
      <vt:lpstr>'2018 год'!Заголовки_для_печати</vt:lpstr>
      <vt:lpstr>'2019 год (1 квар)'!Заголовки_для_печати</vt:lpstr>
      <vt:lpstr>'2019 год (1 пг) '!Заголовки_для_печати</vt:lpstr>
      <vt:lpstr>'2019 год (год) 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Ivanova_NH</dc:creator>
  <cp:lastModifiedBy>Battalov</cp:lastModifiedBy>
  <cp:lastPrinted>2019-08-14T22:16:21Z</cp:lastPrinted>
  <dcterms:created xsi:type="dcterms:W3CDTF">2019-04-23T06:49:33Z</dcterms:created>
  <dcterms:modified xsi:type="dcterms:W3CDTF">2020-04-24T10:39:40Z</dcterms:modified>
</cp:coreProperties>
</file>