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29"/>
  <workbookPr/>
  <mc:AlternateContent xmlns:mc="http://schemas.openxmlformats.org/markup-compatibility/2006">
    <mc:Choice Requires="x15">
      <x15ac:absPath xmlns:x15ac="http://schemas.microsoft.com/office/spreadsheetml/2010/11/ac" url="E:\ноут\ЦЭК\2021\Раскрытие инормации\"/>
    </mc:Choice>
  </mc:AlternateContent>
  <xr:revisionPtr revIDLastSave="0" documentId="8_{FF69EA5A-3B23-4C19-857B-D111DC6929B8}" xr6:coauthVersionLast="43" xr6:coauthVersionMax="43" xr10:uidLastSave="{00000000-0000-0000-0000-000000000000}"/>
  <bookViews>
    <workbookView xWindow="-120" yWindow="-120" windowWidth="29040" windowHeight="15840" activeTab="2" xr2:uid="{00000000-000D-0000-FFFF-FFFF00000000}"/>
  </bookViews>
  <sheets>
    <sheet name="Баланс ЭЭ 2019 " sheetId="1" r:id="rId1"/>
    <sheet name="Баланс ЭЭ  2020" sheetId="3" r:id="rId2"/>
    <sheet name="Баланс ЭЭ" sheetId="6" r:id="rId3"/>
    <sheet name="Баланс Мощности" sheetId="7" r:id="rId4"/>
  </sheets>
  <externalReferences>
    <externalReference r:id="rId5"/>
    <externalReference r:id="rId6"/>
    <externalReference r:id="rId7"/>
  </externalReferences>
  <definedNames>
    <definedName name="anscount" hidden="1">1</definedName>
    <definedName name="god">[1]Титульный!$H$9</definedName>
    <definedName name="NDS">[1]TECHSHEET!$R$5</definedName>
    <definedName name="RESOURCE_IDENTIFIER">[1]TECHSHEET!$H$23</definedName>
    <definedName name="SAPBEXrevision" hidden="1">1</definedName>
    <definedName name="SAPBEXsysID" hidden="1">"BW2"</definedName>
    <definedName name="SAPBEXwbID" hidden="1">"479GSPMTNK9HM4ZSIVE5K2SH6"</definedName>
    <definedName name="VDET">[1]Титульный!$H$19</definedName>
    <definedName name="Стоим_ОС">[2]Скрытый!$P$70:$P$71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O109" i="7" l="1"/>
  <c r="P108" i="7"/>
  <c r="P109" i="7" s="1"/>
  <c r="O108" i="7"/>
  <c r="K108" i="7"/>
  <c r="K109" i="7" s="1"/>
  <c r="J108" i="7"/>
  <c r="J109" i="7" s="1"/>
  <c r="F108" i="7"/>
  <c r="F109" i="7" s="1"/>
  <c r="E108" i="7"/>
  <c r="E109" i="7" s="1"/>
  <c r="N107" i="7"/>
  <c r="I107" i="7"/>
  <c r="D107" i="7"/>
  <c r="R106" i="7"/>
  <c r="Q106" i="7"/>
  <c r="N106" i="7"/>
  <c r="M106" i="7"/>
  <c r="L106" i="7"/>
  <c r="I106" i="7" s="1"/>
  <c r="H106" i="7"/>
  <c r="G106" i="7"/>
  <c r="R105" i="7"/>
  <c r="R108" i="7" s="1"/>
  <c r="Q105" i="7"/>
  <c r="M105" i="7"/>
  <c r="M108" i="7" s="1"/>
  <c r="L105" i="7"/>
  <c r="H105" i="7"/>
  <c r="G105" i="7"/>
  <c r="D105" i="7" s="1"/>
  <c r="J101" i="7"/>
  <c r="R100" i="7"/>
  <c r="R101" i="7" s="1"/>
  <c r="Q100" i="7"/>
  <c r="Q101" i="7" s="1"/>
  <c r="P100" i="7"/>
  <c r="P101" i="7" s="1"/>
  <c r="O100" i="7"/>
  <c r="O101" i="7" s="1"/>
  <c r="M100" i="7"/>
  <c r="M101" i="7" s="1"/>
  <c r="L100" i="7"/>
  <c r="L101" i="7" s="1"/>
  <c r="K100" i="7"/>
  <c r="K101" i="7" s="1"/>
  <c r="J100" i="7"/>
  <c r="H100" i="7"/>
  <c r="H101" i="7" s="1"/>
  <c r="G100" i="7"/>
  <c r="G101" i="7" s="1"/>
  <c r="F100" i="7"/>
  <c r="F101" i="7" s="1"/>
  <c r="E100" i="7"/>
  <c r="E101" i="7" s="1"/>
  <c r="N99" i="7"/>
  <c r="I99" i="7"/>
  <c r="D99" i="7"/>
  <c r="N98" i="7"/>
  <c r="I98" i="7"/>
  <c r="D98" i="7"/>
  <c r="N97" i="7"/>
  <c r="I97" i="7"/>
  <c r="I100" i="7" s="1"/>
  <c r="D97" i="7"/>
  <c r="R93" i="7"/>
  <c r="M93" i="7"/>
  <c r="E93" i="7"/>
  <c r="R92" i="7"/>
  <c r="P92" i="7"/>
  <c r="P93" i="7" s="1"/>
  <c r="O92" i="7"/>
  <c r="O93" i="7" s="1"/>
  <c r="M92" i="7"/>
  <c r="K92" i="7"/>
  <c r="K93" i="7" s="1"/>
  <c r="J92" i="7"/>
  <c r="J93" i="7" s="1"/>
  <c r="H92" i="7"/>
  <c r="H93" i="7" s="1"/>
  <c r="F92" i="7"/>
  <c r="F93" i="7" s="1"/>
  <c r="E92" i="7"/>
  <c r="N91" i="7"/>
  <c r="I91" i="7"/>
  <c r="D91" i="7"/>
  <c r="N90" i="7"/>
  <c r="I90" i="7"/>
  <c r="D90" i="7"/>
  <c r="Q89" i="7"/>
  <c r="Q92" i="7" s="1"/>
  <c r="N89" i="7"/>
  <c r="L89" i="7"/>
  <c r="I89" i="7" s="1"/>
  <c r="G89" i="7"/>
  <c r="D89" i="7"/>
  <c r="Q88" i="7"/>
  <c r="N88" i="7" s="1"/>
  <c r="L88" i="7"/>
  <c r="L92" i="7" s="1"/>
  <c r="I88" i="7"/>
  <c r="G88" i="7"/>
  <c r="G92" i="7" s="1"/>
  <c r="R83" i="7"/>
  <c r="Q83" i="7"/>
  <c r="N83" i="7" s="1"/>
  <c r="P83" i="7"/>
  <c r="O83" i="7"/>
  <c r="M83" i="7"/>
  <c r="L83" i="7"/>
  <c r="K83" i="7"/>
  <c r="J83" i="7"/>
  <c r="I83" i="7" s="1"/>
  <c r="H83" i="7"/>
  <c r="G83" i="7"/>
  <c r="F83" i="7"/>
  <c r="E83" i="7"/>
  <c r="R80" i="7"/>
  <c r="P80" i="7"/>
  <c r="O80" i="7"/>
  <c r="M80" i="7"/>
  <c r="K80" i="7"/>
  <c r="J80" i="7"/>
  <c r="H80" i="7"/>
  <c r="F80" i="7"/>
  <c r="E80" i="7"/>
  <c r="R79" i="7"/>
  <c r="P79" i="7"/>
  <c r="M79" i="7"/>
  <c r="K79" i="7"/>
  <c r="H79" i="7"/>
  <c r="F79" i="7"/>
  <c r="R78" i="7"/>
  <c r="Q78" i="7"/>
  <c r="P78" i="7"/>
  <c r="O78" i="7"/>
  <c r="M78" i="7"/>
  <c r="L78" i="7"/>
  <c r="K78" i="7"/>
  <c r="J78" i="7"/>
  <c r="H78" i="7"/>
  <c r="G78" i="7"/>
  <c r="F78" i="7"/>
  <c r="E78" i="7"/>
  <c r="D78" i="7" s="1"/>
  <c r="R77" i="7"/>
  <c r="Q77" i="7"/>
  <c r="P77" i="7"/>
  <c r="O77" i="7"/>
  <c r="M77" i="7"/>
  <c r="L77" i="7"/>
  <c r="K77" i="7"/>
  <c r="H77" i="7"/>
  <c r="G77" i="7"/>
  <c r="F77" i="7"/>
  <c r="N63" i="7"/>
  <c r="I63" i="7"/>
  <c r="D63" i="7"/>
  <c r="N62" i="7"/>
  <c r="I62" i="7"/>
  <c r="D62" i="7"/>
  <c r="R61" i="7"/>
  <c r="Q61" i="7"/>
  <c r="P61" i="7"/>
  <c r="O61" i="7"/>
  <c r="M61" i="7"/>
  <c r="L61" i="7"/>
  <c r="K61" i="7"/>
  <c r="J61" i="7"/>
  <c r="H61" i="7"/>
  <c r="G61" i="7"/>
  <c r="F61" i="7"/>
  <c r="E61" i="7"/>
  <c r="N60" i="7"/>
  <c r="I60" i="7"/>
  <c r="D60" i="7"/>
  <c r="N58" i="7"/>
  <c r="I58" i="7"/>
  <c r="D58" i="7"/>
  <c r="N57" i="7"/>
  <c r="I57" i="7"/>
  <c r="D57" i="7"/>
  <c r="N56" i="7"/>
  <c r="I56" i="7"/>
  <c r="D56" i="7"/>
  <c r="N55" i="7"/>
  <c r="I55" i="7"/>
  <c r="D55" i="7"/>
  <c r="N54" i="7"/>
  <c r="N48" i="7" s="1"/>
  <c r="N61" i="7" s="1"/>
  <c r="I54" i="7"/>
  <c r="D54" i="7"/>
  <c r="P51" i="7"/>
  <c r="P48" i="7" s="1"/>
  <c r="K51" i="7"/>
  <c r="F51" i="7"/>
  <c r="F49" i="7" s="1"/>
  <c r="P49" i="7"/>
  <c r="O48" i="7"/>
  <c r="Q51" i="7" s="1"/>
  <c r="J48" i="7"/>
  <c r="E48" i="7"/>
  <c r="N40" i="7"/>
  <c r="O82" i="7" s="1"/>
  <c r="I40" i="7"/>
  <c r="D40" i="7"/>
  <c r="H82" i="7" s="1"/>
  <c r="N39" i="7"/>
  <c r="I39" i="7"/>
  <c r="D39" i="7"/>
  <c r="R38" i="7"/>
  <c r="Q38" i="7"/>
  <c r="M38" i="7"/>
  <c r="L38" i="7"/>
  <c r="H38" i="7"/>
  <c r="G38" i="7"/>
  <c r="D38" i="7"/>
  <c r="P37" i="7"/>
  <c r="O37" i="7"/>
  <c r="K37" i="7"/>
  <c r="J37" i="7"/>
  <c r="H37" i="7"/>
  <c r="G37" i="7"/>
  <c r="F37" i="7"/>
  <c r="E37" i="7"/>
  <c r="N36" i="7"/>
  <c r="I36" i="7"/>
  <c r="D36" i="7"/>
  <c r="R34" i="7"/>
  <c r="N34" i="7" s="1"/>
  <c r="Q34" i="7"/>
  <c r="M34" i="7"/>
  <c r="L34" i="7"/>
  <c r="I34" i="7"/>
  <c r="H34" i="7"/>
  <c r="G34" i="7"/>
  <c r="Q33" i="7"/>
  <c r="Q93" i="7" s="1"/>
  <c r="L33" i="7"/>
  <c r="G33" i="7"/>
  <c r="Q32" i="7"/>
  <c r="N32" i="7" s="1"/>
  <c r="O32" i="7"/>
  <c r="O79" i="7" s="1"/>
  <c r="L32" i="7"/>
  <c r="J32" i="7"/>
  <c r="J79" i="7" s="1"/>
  <c r="G32" i="7"/>
  <c r="G79" i="7" s="1"/>
  <c r="E32" i="7"/>
  <c r="N31" i="7"/>
  <c r="I31" i="7"/>
  <c r="D31" i="7"/>
  <c r="O30" i="7"/>
  <c r="N30" i="7" s="1"/>
  <c r="J30" i="7"/>
  <c r="J77" i="7" s="1"/>
  <c r="I30" i="7"/>
  <c r="E30" i="7"/>
  <c r="E77" i="7" s="1"/>
  <c r="P27" i="7"/>
  <c r="P25" i="7" s="1"/>
  <c r="K27" i="7"/>
  <c r="F27" i="7"/>
  <c r="F74" i="7" s="1"/>
  <c r="F72" i="7" s="1"/>
  <c r="K25" i="7"/>
  <c r="F25" i="7"/>
  <c r="O24" i="7"/>
  <c r="F24" i="7"/>
  <c r="P111" i="6"/>
  <c r="P112" i="6" s="1"/>
  <c r="O111" i="6"/>
  <c r="O112" i="6" s="1"/>
  <c r="K111" i="6"/>
  <c r="K112" i="6" s="1"/>
  <c r="J111" i="6"/>
  <c r="J112" i="6" s="1"/>
  <c r="F111" i="6"/>
  <c r="F112" i="6" s="1"/>
  <c r="E111" i="6"/>
  <c r="E112" i="6" s="1"/>
  <c r="N110" i="6"/>
  <c r="I110" i="6"/>
  <c r="D110" i="6"/>
  <c r="N109" i="6"/>
  <c r="I109" i="6"/>
  <c r="D109" i="6"/>
  <c r="N108" i="6"/>
  <c r="I108" i="6"/>
  <c r="H108" i="6"/>
  <c r="G108" i="6"/>
  <c r="R107" i="6"/>
  <c r="R111" i="6" s="1"/>
  <c r="R112" i="6" s="1"/>
  <c r="Q107" i="6"/>
  <c r="Q111" i="6" s="1"/>
  <c r="Q112" i="6" s="1"/>
  <c r="M107" i="6"/>
  <c r="M111" i="6" s="1"/>
  <c r="M112" i="6" s="1"/>
  <c r="R102" i="6"/>
  <c r="R103" i="6" s="1"/>
  <c r="Q102" i="6"/>
  <c r="Q103" i="6" s="1"/>
  <c r="P102" i="6"/>
  <c r="P103" i="6" s="1"/>
  <c r="O102" i="6"/>
  <c r="O103" i="6" s="1"/>
  <c r="M102" i="6"/>
  <c r="M103" i="6" s="1"/>
  <c r="L102" i="6"/>
  <c r="L103" i="6" s="1"/>
  <c r="K102" i="6"/>
  <c r="K103" i="6" s="1"/>
  <c r="J102" i="6"/>
  <c r="J103" i="6" s="1"/>
  <c r="H102" i="6"/>
  <c r="H103" i="6" s="1"/>
  <c r="G102" i="6"/>
  <c r="G103" i="6" s="1"/>
  <c r="F102" i="6"/>
  <c r="F103" i="6" s="1"/>
  <c r="E102" i="6"/>
  <c r="E103" i="6" s="1"/>
  <c r="N101" i="6"/>
  <c r="I101" i="6"/>
  <c r="D101" i="6"/>
  <c r="N100" i="6"/>
  <c r="I100" i="6"/>
  <c r="D100" i="6"/>
  <c r="N99" i="6"/>
  <c r="I99" i="6"/>
  <c r="D99" i="6"/>
  <c r="N98" i="6"/>
  <c r="I98" i="6"/>
  <c r="D98" i="6"/>
  <c r="P94" i="6"/>
  <c r="L94" i="6"/>
  <c r="H94" i="6"/>
  <c r="R93" i="6"/>
  <c r="R94" i="6" s="1"/>
  <c r="Q93" i="6"/>
  <c r="Q94" i="6" s="1"/>
  <c r="P93" i="6"/>
  <c r="O93" i="6"/>
  <c r="O94" i="6" s="1"/>
  <c r="M93" i="6"/>
  <c r="M94" i="6" s="1"/>
  <c r="L93" i="6"/>
  <c r="K93" i="6"/>
  <c r="K94" i="6" s="1"/>
  <c r="J93" i="6"/>
  <c r="J94" i="6" s="1"/>
  <c r="H93" i="6"/>
  <c r="F93" i="6"/>
  <c r="F94" i="6" s="1"/>
  <c r="E93" i="6"/>
  <c r="E94" i="6" s="1"/>
  <c r="N92" i="6"/>
  <c r="I92" i="6"/>
  <c r="D92" i="6"/>
  <c r="N91" i="6"/>
  <c r="I91" i="6"/>
  <c r="D91" i="6"/>
  <c r="N90" i="6"/>
  <c r="I90" i="6"/>
  <c r="D90" i="6"/>
  <c r="N89" i="6"/>
  <c r="I89" i="6"/>
  <c r="G89" i="6"/>
  <c r="D89" i="6"/>
  <c r="N88" i="6"/>
  <c r="I88" i="6"/>
  <c r="G88" i="6"/>
  <c r="G93" i="6" s="1"/>
  <c r="D88" i="6"/>
  <c r="D93" i="6" s="1"/>
  <c r="R83" i="6"/>
  <c r="Q83" i="6"/>
  <c r="P83" i="6"/>
  <c r="O83" i="6"/>
  <c r="M83" i="6"/>
  <c r="L83" i="6"/>
  <c r="K83" i="6"/>
  <c r="J83" i="6"/>
  <c r="H83" i="6"/>
  <c r="G83" i="6"/>
  <c r="F83" i="6"/>
  <c r="E83" i="6"/>
  <c r="D83" i="6" s="1"/>
  <c r="R80" i="6"/>
  <c r="Q80" i="6"/>
  <c r="P80" i="6"/>
  <c r="N80" i="6" s="1"/>
  <c r="O80" i="6"/>
  <c r="M80" i="6"/>
  <c r="L80" i="6"/>
  <c r="K80" i="6"/>
  <c r="J80" i="6"/>
  <c r="I80" i="6" s="1"/>
  <c r="H80" i="6"/>
  <c r="F80" i="6"/>
  <c r="E80" i="6"/>
  <c r="R79" i="6"/>
  <c r="Q79" i="6"/>
  <c r="P79" i="6"/>
  <c r="O79" i="6"/>
  <c r="M79" i="6"/>
  <c r="L79" i="6"/>
  <c r="K79" i="6"/>
  <c r="J79" i="6"/>
  <c r="H79" i="6"/>
  <c r="G79" i="6"/>
  <c r="F79" i="6"/>
  <c r="R78" i="6"/>
  <c r="Q78" i="6"/>
  <c r="P78" i="6"/>
  <c r="O78" i="6"/>
  <c r="N78" i="6"/>
  <c r="M78" i="6"/>
  <c r="L78" i="6"/>
  <c r="K78" i="6"/>
  <c r="J78" i="6"/>
  <c r="H78" i="6"/>
  <c r="G78" i="6"/>
  <c r="F78" i="6"/>
  <c r="E78" i="6"/>
  <c r="R77" i="6"/>
  <c r="Q77" i="6"/>
  <c r="P77" i="6"/>
  <c r="O77" i="6"/>
  <c r="N77" i="6" s="1"/>
  <c r="M77" i="6"/>
  <c r="L77" i="6"/>
  <c r="K77" i="6"/>
  <c r="J77" i="6"/>
  <c r="H77" i="6"/>
  <c r="G77" i="6"/>
  <c r="F77" i="6"/>
  <c r="E77" i="6"/>
  <c r="P74" i="6"/>
  <c r="K74" i="6"/>
  <c r="F74" i="6"/>
  <c r="F72" i="6" s="1"/>
  <c r="P72" i="6"/>
  <c r="K72" i="6"/>
  <c r="N63" i="6"/>
  <c r="I63" i="6"/>
  <c r="D63" i="6"/>
  <c r="N62" i="6"/>
  <c r="I62" i="6"/>
  <c r="D62" i="6"/>
  <c r="R61" i="6"/>
  <c r="R48" i="6" s="1"/>
  <c r="Q61" i="6"/>
  <c r="P61" i="6"/>
  <c r="O61" i="6"/>
  <c r="M61" i="6"/>
  <c r="M48" i="6" s="1"/>
  <c r="M59" i="6" s="1"/>
  <c r="L61" i="6"/>
  <c r="K61" i="6"/>
  <c r="J61" i="6"/>
  <c r="H61" i="6"/>
  <c r="H48" i="6" s="1"/>
  <c r="H53" i="6" s="1"/>
  <c r="H49" i="6" s="1"/>
  <c r="G61" i="6"/>
  <c r="F61" i="6"/>
  <c r="E61" i="6"/>
  <c r="N60" i="6"/>
  <c r="I60" i="6"/>
  <c r="D60" i="6"/>
  <c r="N58" i="6"/>
  <c r="I58" i="6"/>
  <c r="D58" i="6"/>
  <c r="N57" i="6"/>
  <c r="I57" i="6"/>
  <c r="D57" i="6"/>
  <c r="D48" i="6" s="1"/>
  <c r="D61" i="6" s="1"/>
  <c r="N56" i="6"/>
  <c r="I56" i="6"/>
  <c r="D56" i="6"/>
  <c r="N55" i="6"/>
  <c r="I55" i="6"/>
  <c r="D55" i="6"/>
  <c r="N54" i="6"/>
  <c r="I54" i="6"/>
  <c r="D54" i="6"/>
  <c r="P49" i="6"/>
  <c r="P48" i="6" s="1"/>
  <c r="Q52" i="6" s="1"/>
  <c r="K49" i="6"/>
  <c r="K48" i="6" s="1"/>
  <c r="F49" i="6"/>
  <c r="O48" i="6"/>
  <c r="J48" i="6"/>
  <c r="J59" i="6" s="1"/>
  <c r="F48" i="6"/>
  <c r="F59" i="6" s="1"/>
  <c r="E48" i="6"/>
  <c r="E59" i="6" s="1"/>
  <c r="N40" i="6"/>
  <c r="P82" i="6" s="1"/>
  <c r="I40" i="6"/>
  <c r="L82" i="6" s="1"/>
  <c r="D40" i="6"/>
  <c r="H82" i="6" s="1"/>
  <c r="N39" i="6"/>
  <c r="I39" i="6"/>
  <c r="D39" i="6"/>
  <c r="N38" i="6"/>
  <c r="L38" i="6"/>
  <c r="H38" i="6"/>
  <c r="H37" i="6" s="1"/>
  <c r="R37" i="6"/>
  <c r="R24" i="6" s="1"/>
  <c r="R35" i="6" s="1"/>
  <c r="Q37" i="6"/>
  <c r="P37" i="6"/>
  <c r="O37" i="6"/>
  <c r="M37" i="6"/>
  <c r="K37" i="6"/>
  <c r="J37" i="6"/>
  <c r="F37" i="6"/>
  <c r="E37" i="6"/>
  <c r="N36" i="6"/>
  <c r="I36" i="6"/>
  <c r="D36" i="6"/>
  <c r="N34" i="6"/>
  <c r="I34" i="6"/>
  <c r="H34" i="6"/>
  <c r="G34" i="6"/>
  <c r="N33" i="6"/>
  <c r="I33" i="6"/>
  <c r="G33" i="6"/>
  <c r="D33" i="6" s="1"/>
  <c r="N32" i="6"/>
  <c r="I32" i="6"/>
  <c r="G32" i="6"/>
  <c r="E32" i="6"/>
  <c r="E79" i="6" s="1"/>
  <c r="N31" i="6"/>
  <c r="I31" i="6"/>
  <c r="D31" i="6"/>
  <c r="N30" i="6"/>
  <c r="I30" i="6"/>
  <c r="E30" i="6"/>
  <c r="D30" i="6" s="1"/>
  <c r="P25" i="6"/>
  <c r="P24" i="6" s="1"/>
  <c r="Q28" i="6" s="1"/>
  <c r="K25" i="6"/>
  <c r="F25" i="6"/>
  <c r="F24" i="6" s="1"/>
  <c r="O24" i="6"/>
  <c r="O35" i="6" s="1"/>
  <c r="M24" i="6"/>
  <c r="M41" i="6" s="1"/>
  <c r="K24" i="6"/>
  <c r="K35" i="6" s="1"/>
  <c r="J24" i="6"/>
  <c r="L27" i="6" s="1"/>
  <c r="E24" i="6"/>
  <c r="E35" i="6" s="1"/>
  <c r="K59" i="6" l="1"/>
  <c r="L52" i="6"/>
  <c r="G109" i="7"/>
  <c r="O71" i="6"/>
  <c r="M29" i="6"/>
  <c r="N24" i="6"/>
  <c r="N37" i="6" s="1"/>
  <c r="I24" i="6"/>
  <c r="D103" i="6"/>
  <c r="G51" i="6"/>
  <c r="J71" i="6"/>
  <c r="J81" i="6" s="1"/>
  <c r="N83" i="6"/>
  <c r="I93" i="6"/>
  <c r="D102" i="6"/>
  <c r="L93" i="7"/>
  <c r="F48" i="7"/>
  <c r="G52" i="7" s="1"/>
  <c r="G49" i="7" s="1"/>
  <c r="G48" i="7" s="1"/>
  <c r="O59" i="7"/>
  <c r="I105" i="7"/>
  <c r="D106" i="7"/>
  <c r="D108" i="7" s="1"/>
  <c r="D109" i="7" s="1"/>
  <c r="G108" i="7"/>
  <c r="G27" i="6"/>
  <c r="G74" i="6" s="1"/>
  <c r="M35" i="6"/>
  <c r="Q51" i="6"/>
  <c r="Q49" i="6" s="1"/>
  <c r="Q48" i="6" s="1"/>
  <c r="Q59" i="6" s="1"/>
  <c r="N48" i="6"/>
  <c r="N61" i="6" s="1"/>
  <c r="I79" i="6"/>
  <c r="F82" i="6"/>
  <c r="N93" i="6"/>
  <c r="N94" i="6" s="1"/>
  <c r="I102" i="6"/>
  <c r="I103" i="6" s="1"/>
  <c r="D108" i="6"/>
  <c r="J24" i="7"/>
  <c r="J35" i="7" s="1"/>
  <c r="N33" i="7"/>
  <c r="N93" i="7" s="1"/>
  <c r="I48" i="7"/>
  <c r="I61" i="7" s="1"/>
  <c r="P74" i="7"/>
  <c r="P72" i="7" s="1"/>
  <c r="P71" i="7" s="1"/>
  <c r="I78" i="7"/>
  <c r="Q79" i="7"/>
  <c r="P82" i="7"/>
  <c r="N92" i="7"/>
  <c r="N100" i="7"/>
  <c r="N101" i="7" s="1"/>
  <c r="L108" i="7"/>
  <c r="D77" i="6"/>
  <c r="J82" i="6"/>
  <c r="N102" i="6"/>
  <c r="N103" i="6" s="1"/>
  <c r="N77" i="7"/>
  <c r="Q82" i="7"/>
  <c r="H24" i="6"/>
  <c r="I48" i="6"/>
  <c r="I61" i="6" s="1"/>
  <c r="I77" i="6"/>
  <c r="D78" i="6"/>
  <c r="R82" i="6"/>
  <c r="I83" i="6"/>
  <c r="H107" i="6"/>
  <c r="H111" i="6" s="1"/>
  <c r="H112" i="6" s="1"/>
  <c r="P24" i="7"/>
  <c r="P35" i="7" s="1"/>
  <c r="D77" i="7"/>
  <c r="N79" i="7"/>
  <c r="D48" i="7"/>
  <c r="D83" i="7"/>
  <c r="F35" i="7"/>
  <c r="G28" i="7"/>
  <c r="N59" i="7"/>
  <c r="E59" i="7"/>
  <c r="G51" i="7"/>
  <c r="D32" i="7"/>
  <c r="E24" i="7"/>
  <c r="E79" i="7"/>
  <c r="D61" i="7"/>
  <c r="G93" i="7"/>
  <c r="G80" i="7"/>
  <c r="D33" i="7"/>
  <c r="I38" i="7"/>
  <c r="L109" i="7"/>
  <c r="L37" i="7"/>
  <c r="K82" i="7"/>
  <c r="J82" i="7"/>
  <c r="M82" i="7"/>
  <c r="L82" i="7"/>
  <c r="K48" i="7"/>
  <c r="K49" i="7"/>
  <c r="O71" i="7"/>
  <c r="O81" i="7" s="1"/>
  <c r="Q27" i="7"/>
  <c r="Q74" i="7" s="1"/>
  <c r="O35" i="7"/>
  <c r="M109" i="7"/>
  <c r="M37" i="7"/>
  <c r="I101" i="7"/>
  <c r="F59" i="7"/>
  <c r="J71" i="7"/>
  <c r="K74" i="7"/>
  <c r="K72" i="7" s="1"/>
  <c r="K71" i="7" s="1"/>
  <c r="Q109" i="7"/>
  <c r="D59" i="7"/>
  <c r="F71" i="7"/>
  <c r="F81" i="7" s="1"/>
  <c r="H108" i="7"/>
  <c r="H109" i="7" s="1"/>
  <c r="Q108" i="7"/>
  <c r="N105" i="7"/>
  <c r="N108" i="7" s="1"/>
  <c r="K24" i="7"/>
  <c r="L27" i="7"/>
  <c r="L74" i="7" s="1"/>
  <c r="I77" i="7"/>
  <c r="L79" i="7"/>
  <c r="I79" i="7" s="1"/>
  <c r="I32" i="7"/>
  <c r="Q80" i="7"/>
  <c r="R109" i="7"/>
  <c r="R37" i="7"/>
  <c r="G82" i="7"/>
  <c r="E82" i="7"/>
  <c r="F82" i="7"/>
  <c r="L51" i="7"/>
  <c r="Q52" i="7"/>
  <c r="Q49" i="7" s="1"/>
  <c r="Q48" i="7" s="1"/>
  <c r="I59" i="7"/>
  <c r="J59" i="7"/>
  <c r="N78" i="7"/>
  <c r="I92" i="7"/>
  <c r="D100" i="7"/>
  <c r="D101" i="7" s="1"/>
  <c r="I108" i="7"/>
  <c r="Q28" i="7"/>
  <c r="D30" i="7"/>
  <c r="I33" i="7"/>
  <c r="D34" i="7"/>
  <c r="Q37" i="7"/>
  <c r="N38" i="7"/>
  <c r="N109" i="7" s="1"/>
  <c r="P59" i="7"/>
  <c r="L80" i="7"/>
  <c r="R82" i="7"/>
  <c r="D88" i="7"/>
  <c r="D92" i="7" s="1"/>
  <c r="N35" i="6"/>
  <c r="R59" i="6"/>
  <c r="R53" i="6"/>
  <c r="R49" i="6" s="1"/>
  <c r="I37" i="6"/>
  <c r="I35" i="6"/>
  <c r="Q75" i="6"/>
  <c r="G28" i="6"/>
  <c r="F41" i="6"/>
  <c r="F35" i="6"/>
  <c r="J41" i="6"/>
  <c r="D79" i="6"/>
  <c r="E71" i="6"/>
  <c r="D94" i="6"/>
  <c r="H41" i="6"/>
  <c r="H29" i="6"/>
  <c r="L49" i="6"/>
  <c r="L48" i="6" s="1"/>
  <c r="L59" i="6" s="1"/>
  <c r="Q27" i="6"/>
  <c r="Q74" i="6" s="1"/>
  <c r="H35" i="6"/>
  <c r="P35" i="6"/>
  <c r="I38" i="6"/>
  <c r="R41" i="6"/>
  <c r="G52" i="6"/>
  <c r="G49" i="6" s="1"/>
  <c r="G48" i="6" s="1"/>
  <c r="G59" i="6" s="1"/>
  <c r="M53" i="6"/>
  <c r="M49" i="6" s="1"/>
  <c r="O59" i="6"/>
  <c r="P71" i="6"/>
  <c r="P81" i="6" s="1"/>
  <c r="I78" i="6"/>
  <c r="N79" i="6"/>
  <c r="G80" i="6"/>
  <c r="E82" i="6"/>
  <c r="M82" i="6"/>
  <c r="Q82" i="6"/>
  <c r="G94" i="6"/>
  <c r="N107" i="6"/>
  <c r="N111" i="6" s="1"/>
  <c r="N112" i="6" s="1"/>
  <c r="D59" i="6"/>
  <c r="P59" i="6"/>
  <c r="M25" i="6"/>
  <c r="L28" i="6"/>
  <c r="R29" i="6"/>
  <c r="D32" i="6"/>
  <c r="D24" i="6" s="1"/>
  <c r="D37" i="6" s="1"/>
  <c r="J35" i="6"/>
  <c r="L37" i="6"/>
  <c r="G38" i="6"/>
  <c r="K41" i="6"/>
  <c r="P41" i="6"/>
  <c r="L51" i="6"/>
  <c r="L74" i="6" s="1"/>
  <c r="F71" i="6"/>
  <c r="F81" i="6" s="1"/>
  <c r="G82" i="6"/>
  <c r="K82" i="6"/>
  <c r="O82" i="6"/>
  <c r="I94" i="6"/>
  <c r="L107" i="6"/>
  <c r="H59" i="6"/>
  <c r="D34" i="6"/>
  <c r="K71" i="6"/>
  <c r="K81" i="6" s="1"/>
  <c r="E41" i="6" l="1"/>
  <c r="I109" i="7"/>
  <c r="N59" i="6"/>
  <c r="N24" i="7"/>
  <c r="O41" i="6"/>
  <c r="O41" i="7"/>
  <c r="O81" i="6"/>
  <c r="P81" i="7"/>
  <c r="I24" i="7"/>
  <c r="I37" i="7" s="1"/>
  <c r="I59" i="6"/>
  <c r="D24" i="7"/>
  <c r="D37" i="7" s="1"/>
  <c r="J81" i="7"/>
  <c r="G59" i="7"/>
  <c r="H53" i="7"/>
  <c r="G75" i="7"/>
  <c r="G25" i="7"/>
  <c r="G24" i="7" s="1"/>
  <c r="Q75" i="7"/>
  <c r="Q25" i="7"/>
  <c r="Q24" i="7" s="1"/>
  <c r="P41" i="7"/>
  <c r="K35" i="7"/>
  <c r="L28" i="7"/>
  <c r="K41" i="7" s="1"/>
  <c r="E41" i="7"/>
  <c r="G27" i="7"/>
  <c r="G74" i="7" s="1"/>
  <c r="E35" i="7"/>
  <c r="F41" i="7"/>
  <c r="J41" i="7"/>
  <c r="Q59" i="7"/>
  <c r="R53" i="7"/>
  <c r="D80" i="7"/>
  <c r="D79" i="7"/>
  <c r="E71" i="7"/>
  <c r="E81" i="7" s="1"/>
  <c r="K81" i="7"/>
  <c r="D35" i="7"/>
  <c r="I93" i="7"/>
  <c r="N80" i="7"/>
  <c r="I80" i="7"/>
  <c r="Q72" i="7"/>
  <c r="Q71" i="7" s="1"/>
  <c r="Q81" i="7" s="1"/>
  <c r="L52" i="7"/>
  <c r="L49" i="7" s="1"/>
  <c r="L48" i="7" s="1"/>
  <c r="K59" i="7"/>
  <c r="D93" i="7"/>
  <c r="G107" i="6"/>
  <c r="I107" i="6"/>
  <c r="I111" i="6" s="1"/>
  <c r="I112" i="6" s="1"/>
  <c r="L111" i="6"/>
  <c r="L112" i="6" s="1"/>
  <c r="L75" i="6"/>
  <c r="L72" i="6" s="1"/>
  <c r="L71" i="6" s="1"/>
  <c r="L81" i="6" s="1"/>
  <c r="L25" i="6"/>
  <c r="L24" i="6" s="1"/>
  <c r="Q72" i="6"/>
  <c r="Q71" i="6" s="1"/>
  <c r="Q81" i="6" s="1"/>
  <c r="H25" i="6"/>
  <c r="H76" i="6"/>
  <c r="H72" i="6" s="1"/>
  <c r="H71" i="6" s="1"/>
  <c r="H81" i="6" s="1"/>
  <c r="E81" i="6"/>
  <c r="M76" i="6"/>
  <c r="M72" i="6" s="1"/>
  <c r="M71" i="6" s="1"/>
  <c r="M81" i="6" s="1"/>
  <c r="D35" i="6"/>
  <c r="D38" i="6"/>
  <c r="G37" i="6"/>
  <c r="R76" i="6"/>
  <c r="R72" i="6" s="1"/>
  <c r="R71" i="6" s="1"/>
  <c r="R81" i="6" s="1"/>
  <c r="R25" i="6"/>
  <c r="G75" i="6"/>
  <c r="G72" i="6" s="1"/>
  <c r="G71" i="6" s="1"/>
  <c r="G81" i="6" s="1"/>
  <c r="G25" i="6"/>
  <c r="G24" i="6" s="1"/>
  <c r="D80" i="6"/>
  <c r="Q25" i="6"/>
  <c r="Q24" i="6" s="1"/>
  <c r="I81" i="6" l="1"/>
  <c r="I35" i="7"/>
  <c r="N37" i="7"/>
  <c r="N35" i="7"/>
  <c r="N81" i="6"/>
  <c r="G72" i="7"/>
  <c r="G71" i="7" s="1"/>
  <c r="G81" i="7" s="1"/>
  <c r="R49" i="7"/>
  <c r="R48" i="7"/>
  <c r="R59" i="7" s="1"/>
  <c r="H29" i="7"/>
  <c r="G41" i="7"/>
  <c r="G35" i="7"/>
  <c r="L59" i="7"/>
  <c r="M53" i="7"/>
  <c r="R29" i="7"/>
  <c r="Q35" i="7"/>
  <c r="L75" i="7"/>
  <c r="L72" i="7" s="1"/>
  <c r="L71" i="7" s="1"/>
  <c r="L81" i="7" s="1"/>
  <c r="L25" i="7"/>
  <c r="L24" i="7" s="1"/>
  <c r="H48" i="7"/>
  <c r="H59" i="7" s="1"/>
  <c r="H49" i="7"/>
  <c r="I71" i="6"/>
  <c r="I82" i="6" s="1"/>
  <c r="D112" i="6"/>
  <c r="G111" i="6"/>
  <c r="G112" i="6" s="1"/>
  <c r="D107" i="6"/>
  <c r="D111" i="6" s="1"/>
  <c r="Q41" i="6"/>
  <c r="Q35" i="6"/>
  <c r="G41" i="6"/>
  <c r="G35" i="6"/>
  <c r="D81" i="6"/>
  <c r="L41" i="6"/>
  <c r="L35" i="6"/>
  <c r="N82" i="6" l="1"/>
  <c r="N71" i="6"/>
  <c r="R24" i="7"/>
  <c r="R76" i="7"/>
  <c r="R72" i="7" s="1"/>
  <c r="R71" i="7" s="1"/>
  <c r="R81" i="7" s="1"/>
  <c r="N81" i="7" s="1"/>
  <c r="R25" i="7"/>
  <c r="M29" i="7"/>
  <c r="L35" i="7"/>
  <c r="Q41" i="7"/>
  <c r="M49" i="7"/>
  <c r="M48" i="7"/>
  <c r="M59" i="7" s="1"/>
  <c r="H25" i="7"/>
  <c r="H76" i="7"/>
  <c r="H72" i="7" s="1"/>
  <c r="H71" i="7" s="1"/>
  <c r="H81" i="7" s="1"/>
  <c r="D81" i="7" s="1"/>
  <c r="H24" i="7"/>
  <c r="D71" i="6"/>
  <c r="D82" i="6" s="1"/>
  <c r="H41" i="7" l="1"/>
  <c r="H35" i="7"/>
  <c r="M76" i="7"/>
  <c r="M72" i="7" s="1"/>
  <c r="M71" i="7" s="1"/>
  <c r="M81" i="7" s="1"/>
  <c r="I81" i="7" s="1"/>
  <c r="M24" i="7"/>
  <c r="M25" i="7"/>
  <c r="D71" i="7"/>
  <c r="D82" i="7" s="1"/>
  <c r="N71" i="7"/>
  <c r="N82" i="7" s="1"/>
  <c r="L41" i="7"/>
  <c r="R41" i="7"/>
  <c r="R35" i="7"/>
  <c r="M41" i="7" l="1"/>
  <c r="M35" i="7"/>
  <c r="I71" i="7"/>
  <c r="I82" i="7" s="1"/>
  <c r="Q16" i="3" l="1"/>
  <c r="O15" i="3"/>
  <c r="Q15" i="3"/>
  <c r="R21" i="3"/>
  <c r="Q21" i="3"/>
  <c r="R17" i="3"/>
  <c r="Q17" i="3"/>
  <c r="O13" i="3"/>
  <c r="M25" i="3"/>
  <c r="L16" i="3"/>
  <c r="J13" i="3"/>
  <c r="M17" i="3" l="1"/>
  <c r="L21" i="3"/>
  <c r="L20" i="3"/>
  <c r="L17" i="3"/>
  <c r="I17" i="3" s="1"/>
  <c r="N15" i="3"/>
  <c r="J15" i="3"/>
  <c r="I15" i="3" s="1"/>
  <c r="N23" i="3"/>
  <c r="I23" i="3"/>
  <c r="H23" i="3"/>
  <c r="G23" i="3"/>
  <c r="F23" i="3"/>
  <c r="E23" i="3"/>
  <c r="N22" i="3"/>
  <c r="I22" i="3"/>
  <c r="D22" i="3" s="1"/>
  <c r="H22" i="3"/>
  <c r="G22" i="3"/>
  <c r="F22" i="3"/>
  <c r="E22" i="3"/>
  <c r="N21" i="3"/>
  <c r="G21" i="3"/>
  <c r="F21" i="3"/>
  <c r="E21" i="3"/>
  <c r="R20" i="3"/>
  <c r="Q20" i="3"/>
  <c r="P20" i="3"/>
  <c r="O20" i="3"/>
  <c r="K20" i="3"/>
  <c r="F20" i="3" s="1"/>
  <c r="J20" i="3"/>
  <c r="N19" i="3"/>
  <c r="I19" i="3"/>
  <c r="D19" i="3" s="1"/>
  <c r="H19" i="3"/>
  <c r="G19" i="3"/>
  <c r="F19" i="3"/>
  <c r="E19" i="3"/>
  <c r="N17" i="3"/>
  <c r="H17" i="3"/>
  <c r="F17" i="3"/>
  <c r="E17" i="3"/>
  <c r="N16" i="3"/>
  <c r="I16" i="3"/>
  <c r="H16" i="3"/>
  <c r="G16" i="3"/>
  <c r="F16" i="3"/>
  <c r="E16" i="3"/>
  <c r="H15" i="3"/>
  <c r="G15" i="3"/>
  <c r="F15" i="3"/>
  <c r="N14" i="3"/>
  <c r="I14" i="3"/>
  <c r="H14" i="3"/>
  <c r="G14" i="3"/>
  <c r="F14" i="3"/>
  <c r="E14" i="3"/>
  <c r="N13" i="3"/>
  <c r="I13" i="3"/>
  <c r="D13" i="3" s="1"/>
  <c r="H13" i="3"/>
  <c r="G13" i="3"/>
  <c r="F13" i="3"/>
  <c r="E13" i="3"/>
  <c r="H11" i="3"/>
  <c r="H10" i="3"/>
  <c r="F10" i="3"/>
  <c r="P8" i="3"/>
  <c r="P7" i="3" s="1"/>
  <c r="Q11" i="3" s="1"/>
  <c r="K8" i="3"/>
  <c r="F8" i="3" s="1"/>
  <c r="O7" i="3"/>
  <c r="Q10" i="3" s="1"/>
  <c r="N1" i="3"/>
  <c r="N17" i="1"/>
  <c r="J7" i="3" l="1"/>
  <c r="J18" i="3" s="1"/>
  <c r="Q8" i="3"/>
  <c r="Q7" i="3" s="1"/>
  <c r="R12" i="3" s="1"/>
  <c r="R8" i="3" s="1"/>
  <c r="R7" i="3" s="1"/>
  <c r="G17" i="3"/>
  <c r="K7" i="3"/>
  <c r="E20" i="3"/>
  <c r="D23" i="3"/>
  <c r="N7" i="3"/>
  <c r="D16" i="3"/>
  <c r="N20" i="3"/>
  <c r="G20" i="3"/>
  <c r="D17" i="3"/>
  <c r="E15" i="3"/>
  <c r="O24" i="3"/>
  <c r="D15" i="3"/>
  <c r="I7" i="3"/>
  <c r="I18" i="3" s="1"/>
  <c r="Q18" i="3"/>
  <c r="F18" i="3"/>
  <c r="N18" i="3"/>
  <c r="F7" i="3"/>
  <c r="K18" i="3"/>
  <c r="O18" i="3"/>
  <c r="L10" i="3"/>
  <c r="L11" i="3"/>
  <c r="G11" i="3" s="1"/>
  <c r="D14" i="3"/>
  <c r="P18" i="3"/>
  <c r="P24" i="3"/>
  <c r="E7" i="3"/>
  <c r="I17" i="1"/>
  <c r="D7" i="3" l="1"/>
  <c r="D18" i="3" s="1"/>
  <c r="I20" i="3"/>
  <c r="D20" i="3" s="1"/>
  <c r="E18" i="3"/>
  <c r="G10" i="3"/>
  <c r="E24" i="3" s="1"/>
  <c r="L8" i="3"/>
  <c r="F24" i="3"/>
  <c r="R24" i="3"/>
  <c r="R18" i="3"/>
  <c r="J24" i="3"/>
  <c r="Q24" i="3"/>
  <c r="K24" i="3"/>
  <c r="N1" i="1"/>
  <c r="G8" i="3" l="1"/>
  <c r="L7" i="3"/>
  <c r="M12" i="3" s="1"/>
  <c r="M8" i="3" s="1"/>
  <c r="M7" i="3" s="1"/>
  <c r="M21" i="3" s="1"/>
  <c r="K20" i="1"/>
  <c r="J20" i="1"/>
  <c r="J7" i="1"/>
  <c r="M20" i="3" l="1"/>
  <c r="M24" i="3"/>
  <c r="L18" i="3"/>
  <c r="G7" i="3"/>
  <c r="L24" i="3"/>
  <c r="N23" i="1"/>
  <c r="I23" i="1"/>
  <c r="H23" i="1"/>
  <c r="G23" i="1"/>
  <c r="F23" i="1"/>
  <c r="E23" i="1"/>
  <c r="N22" i="1"/>
  <c r="I22" i="1"/>
  <c r="H22" i="1"/>
  <c r="G22" i="1"/>
  <c r="F22" i="1"/>
  <c r="E22" i="1"/>
  <c r="G21" i="1"/>
  <c r="F21" i="1"/>
  <c r="E21" i="1"/>
  <c r="Q20" i="1"/>
  <c r="P20" i="1"/>
  <c r="F20" i="1" s="1"/>
  <c r="O20" i="1"/>
  <c r="L20" i="1"/>
  <c r="N19" i="1"/>
  <c r="I19" i="1"/>
  <c r="H19" i="1"/>
  <c r="G19" i="1"/>
  <c r="F19" i="1"/>
  <c r="E19" i="1"/>
  <c r="N16" i="1"/>
  <c r="I16" i="1"/>
  <c r="H16" i="1"/>
  <c r="G16" i="1"/>
  <c r="F16" i="1"/>
  <c r="E16" i="1"/>
  <c r="N15" i="1"/>
  <c r="I15" i="1"/>
  <c r="H15" i="1"/>
  <c r="G15" i="1"/>
  <c r="F15" i="1"/>
  <c r="E15" i="1"/>
  <c r="N14" i="1"/>
  <c r="I14" i="1"/>
  <c r="H14" i="1"/>
  <c r="G14" i="1"/>
  <c r="F14" i="1"/>
  <c r="E14" i="1"/>
  <c r="N13" i="1"/>
  <c r="I13" i="1"/>
  <c r="H13" i="1"/>
  <c r="G13" i="1"/>
  <c r="F13" i="1"/>
  <c r="E13" i="1"/>
  <c r="H11" i="1"/>
  <c r="H10" i="1"/>
  <c r="F10" i="1"/>
  <c r="P8" i="1"/>
  <c r="P7" i="1" s="1"/>
  <c r="P18" i="1" s="1"/>
  <c r="K8" i="1"/>
  <c r="K7" i="1" s="1"/>
  <c r="O7" i="1"/>
  <c r="O18" i="1" s="1"/>
  <c r="G18" i="3" l="1"/>
  <c r="H12" i="3"/>
  <c r="G24" i="3" s="1"/>
  <c r="F7" i="1"/>
  <c r="G20" i="1"/>
  <c r="D13" i="1"/>
  <c r="F8" i="1"/>
  <c r="D14" i="1"/>
  <c r="D16" i="1"/>
  <c r="D22" i="1"/>
  <c r="D19" i="1"/>
  <c r="I7" i="1"/>
  <c r="I20" i="1" s="1"/>
  <c r="D23" i="1"/>
  <c r="Q11" i="1"/>
  <c r="P24" i="1" s="1"/>
  <c r="E7" i="1"/>
  <c r="N7" i="1"/>
  <c r="D15" i="1"/>
  <c r="E20" i="1"/>
  <c r="H8" i="3" l="1"/>
  <c r="D7" i="1"/>
  <c r="Q10" i="1"/>
  <c r="H7" i="3" l="1"/>
  <c r="M18" i="3"/>
  <c r="Q8" i="1"/>
  <c r="Q7" i="1" s="1"/>
  <c r="Q18" i="1" s="1"/>
  <c r="O24" i="1"/>
  <c r="I21" i="3" l="1"/>
  <c r="D21" i="3" s="1"/>
  <c r="H21" i="3"/>
  <c r="H24" i="3" s="1"/>
  <c r="H20" i="3"/>
  <c r="H18" i="3"/>
  <c r="R12" i="1"/>
  <c r="R8" i="1" s="1"/>
  <c r="R7" i="1" s="1"/>
  <c r="R18" i="1" s="1"/>
  <c r="N21" i="1" l="1"/>
  <c r="R20" i="1"/>
  <c r="R24" i="1"/>
  <c r="Q24" i="1"/>
  <c r="N20" i="1" l="1"/>
  <c r="D20" i="1" s="1"/>
  <c r="L10" i="1" l="1"/>
  <c r="L11" i="1"/>
  <c r="E17" i="1"/>
  <c r="E18" i="1" s="1"/>
  <c r="F17" i="1"/>
  <c r="F18" i="1" s="1"/>
  <c r="G17" i="1"/>
  <c r="H17" i="1"/>
  <c r="J18" i="1"/>
  <c r="K18" i="1"/>
  <c r="G11" i="1" l="1"/>
  <c r="F24" i="1" s="1"/>
  <c r="K24" i="1"/>
  <c r="L8" i="1"/>
  <c r="G8" i="1" s="1"/>
  <c r="J24" i="1"/>
  <c r="G10" i="1"/>
  <c r="E24" i="1" s="1"/>
  <c r="L7" i="1" l="1"/>
  <c r="G7" i="1" s="1"/>
  <c r="L18" i="1" l="1"/>
  <c r="M12" i="1"/>
  <c r="L24" i="1" s="1"/>
  <c r="G18" i="1"/>
  <c r="H12" i="1" l="1"/>
  <c r="G24" i="1" s="1"/>
  <c r="M8" i="1"/>
  <c r="M7" i="1" s="1"/>
  <c r="M21" i="1" s="1"/>
  <c r="I21" i="1" l="1"/>
  <c r="D21" i="1" s="1"/>
  <c r="M20" i="1"/>
  <c r="H20" i="1" s="1"/>
  <c r="H21" i="1"/>
  <c r="H8" i="1"/>
  <c r="M18" i="1"/>
  <c r="M24" i="1"/>
  <c r="H7" i="1"/>
  <c r="H24" i="1" l="1"/>
  <c r="H18" i="1"/>
  <c r="N18" i="1" l="1"/>
  <c r="D17" i="1"/>
  <c r="D18" i="1" s="1"/>
  <c r="I18" i="1"/>
</calcChain>
</file>

<file path=xl/sharedStrings.xml><?xml version="1.0" encoding="utf-8"?>
<sst xmlns="http://schemas.openxmlformats.org/spreadsheetml/2006/main" count="1007" uniqueCount="64">
  <si>
    <t>Баланс электроэнергиии</t>
  </si>
  <si>
    <t>Показатели</t>
  </si>
  <si>
    <t>Единица измерений</t>
  </si>
  <si>
    <t>Факт 2019 года</t>
  </si>
  <si>
    <t>год</t>
  </si>
  <si>
    <t>1 полугодие</t>
  </si>
  <si>
    <t>2 полугодие</t>
  </si>
  <si>
    <t>Всего</t>
  </si>
  <si>
    <t>ВН</t>
  </si>
  <si>
    <t>СН1</t>
  </si>
  <si>
    <t>СН2</t>
  </si>
  <si>
    <t>НН</t>
  </si>
  <si>
    <t>Поступление электроэнергии в сеть</t>
  </si>
  <si>
    <t>млн. кВт.ч.</t>
  </si>
  <si>
    <t>из смежной сети, всего</t>
  </si>
  <si>
    <t>х</t>
  </si>
  <si>
    <t xml:space="preserve">    в том числе из сети</t>
  </si>
  <si>
    <t>от электростанций</t>
  </si>
  <si>
    <t>от ПАО "ФСК ЕЭС"</t>
  </si>
  <si>
    <t>от ПАО "МОЭСК"</t>
  </si>
  <si>
    <t>Поступление электроэнергии от других сетевых организаций</t>
  </si>
  <si>
    <t>Потери в сетях</t>
  </si>
  <si>
    <t>%</t>
  </si>
  <si>
    <t>Расход электроэнергии на производственные и хозяйственные нужды</t>
  </si>
  <si>
    <t xml:space="preserve">Отпуск из сети (полезный отпуск ), в т.ч. для
</t>
  </si>
  <si>
    <t>Сальдо-переток в другие сетевые организации</t>
  </si>
  <si>
    <t>Собственное потребление</t>
  </si>
  <si>
    <t>Проверка</t>
  </si>
  <si>
    <t>объем передачи сторонним потребителям (субабонентам)</t>
  </si>
  <si>
    <t>Факт 2020 года</t>
  </si>
  <si>
    <t>от ПАО "Россети Московский регион"</t>
  </si>
  <si>
    <t>Баланс электроэнергии</t>
  </si>
  <si>
    <t>Фактические показатели организации за 2021 год</t>
  </si>
  <si>
    <t>передачи сторонним потребителям (субабонентам)</t>
  </si>
  <si>
    <t>Баланс ТРАНЗИТА электроэнергии без учета собственного потребления</t>
  </si>
  <si>
    <t>Ед. изм.</t>
  </si>
  <si>
    <t>Полезный отпуск электроэнергии потребителям</t>
  </si>
  <si>
    <t xml:space="preserve"> потребителям сети</t>
  </si>
  <si>
    <t>Баланс СОБСТВЕННОГО ПОТРЕБЛЕНИЯ  электроэнергии без учета транзита</t>
  </si>
  <si>
    <t>Расшифровка Поступление от других сетевых организаций</t>
  </si>
  <si>
    <t>Наименование других сетевых организаций</t>
  </si>
  <si>
    <t>АО "МСК Энерго"</t>
  </si>
  <si>
    <t>АО "Мособлэнерго"</t>
  </si>
  <si>
    <t>Итого</t>
  </si>
  <si>
    <t>Расшифровка Сальдо-переток в другие сетевые организации</t>
  </si>
  <si>
    <t>Расшифровка Полезный отпуск потребителям,  присоединенным к сети</t>
  </si>
  <si>
    <t>Наименование сбытовых организаций</t>
  </si>
  <si>
    <t>АО "Мосэнергосбыт"</t>
  </si>
  <si>
    <t>АО "Электросеть"</t>
  </si>
  <si>
    <t>Баланс мощности</t>
  </si>
  <si>
    <t>Поступление мощности в сеть</t>
  </si>
  <si>
    <t>МВт</t>
  </si>
  <si>
    <t>от других сетевых организаций</t>
  </si>
  <si>
    <t>Мощность на производственные и хозяйственные нужды</t>
  </si>
  <si>
    <t>Отпуск из сети (полезный отпуск) мощности</t>
  </si>
  <si>
    <t>Заявленная мощность сторонних потребителей (субабонентов)</t>
  </si>
  <si>
    <t>Переток в другие сетевые организации</t>
  </si>
  <si>
    <t>Заявленная мощность на собственное потребление</t>
  </si>
  <si>
    <t>Баланс ТРАНЗИТА мощности без учета собственного потребления</t>
  </si>
  <si>
    <t>Баланс СОБСТВЕННОГО ПОТРЕБЛЕНИЯ мощности без учета транзита</t>
  </si>
  <si>
    <t>Заявленная мощность  на собственное потребление</t>
  </si>
  <si>
    <t>Расшифровка п. 1.5. (Поступление от других сетевых организаций)</t>
  </si>
  <si>
    <t xml:space="preserve">Расшифровка п. 4.3. (Полезный отпуск - переток в другие сетевые организации) </t>
  </si>
  <si>
    <t xml:space="preserve">Расшифровка п. 4.1. (Полезный отпуск потребителям,  присоединенным к сети)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</si>
</sst>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#,##0.000"/>
    <numFmt numFmtId="165" formatCode="_(* #,##0.00_);_(* \(#,##0.00\);_(* &quot;-&quot;??_);_(@_)"/>
    <numFmt numFmtId="166" formatCode="#,##0.0000_ ;\-#,##0.0000\ "/>
    <numFmt numFmtId="167" formatCode="0.0000"/>
    <numFmt numFmtId="168" formatCode="#,##0.0000"/>
    <numFmt numFmtId="169" formatCode="#,##0.0000000"/>
    <numFmt numFmtId="170" formatCode="#,##0.00000"/>
    <numFmt numFmtId="171" formatCode="0.000000000"/>
  </numFmts>
  <fonts count="35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u/>
      <sz val="8.25"/>
      <color indexed="12"/>
      <name val="Calibri"/>
      <family val="2"/>
      <charset val="204"/>
    </font>
    <font>
      <b/>
      <sz val="12"/>
      <name val="Times New Roman"/>
      <family val="1"/>
      <charset val="204"/>
    </font>
    <font>
      <b/>
      <sz val="14"/>
      <color indexed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color indexed="12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Arial Cyr"/>
      <charset val="204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color theme="1"/>
      <name val="Arial Cyr"/>
      <charset val="204"/>
    </font>
    <font>
      <b/>
      <sz val="10"/>
      <color theme="1"/>
      <name val="Times New Roman"/>
      <family val="1"/>
    </font>
    <font>
      <sz val="10"/>
      <color theme="1"/>
      <name val="Arial Cyr"/>
      <charset val="204"/>
    </font>
    <font>
      <sz val="10"/>
      <color theme="1"/>
      <name val="Times New Roman"/>
      <family val="1"/>
    </font>
    <font>
      <sz val="10"/>
      <color theme="1"/>
      <name val="Times New Roman"/>
      <family val="1"/>
      <charset val="204"/>
    </font>
    <font>
      <i/>
      <sz val="10"/>
      <name val="Arial Cyr"/>
      <charset val="204"/>
    </font>
    <font>
      <i/>
      <sz val="10"/>
      <name val="Times New Roman"/>
      <family val="1"/>
    </font>
    <font>
      <i/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sz val="9"/>
      <name val="Tahoma"/>
      <family val="2"/>
      <charset val="204"/>
    </font>
    <font>
      <sz val="10"/>
      <color theme="0"/>
      <name val="Times New Roman"/>
      <family val="1"/>
      <charset val="204"/>
    </font>
    <font>
      <b/>
      <sz val="8"/>
      <name val="Times New Roman"/>
      <family val="1"/>
      <charset val="204"/>
    </font>
    <font>
      <sz val="11"/>
      <name val="Calibri"/>
      <family val="2"/>
      <scheme val="minor"/>
    </font>
    <font>
      <b/>
      <sz val="10"/>
      <color indexed="12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name val="Arial"/>
      <family val="2"/>
      <charset val="204"/>
    </font>
    <font>
      <i/>
      <sz val="10"/>
      <color rgb="FFFF0000"/>
      <name val="Arial"/>
      <family val="2"/>
      <charset val="204"/>
    </font>
    <font>
      <b/>
      <sz val="9"/>
      <name val="Tahoma"/>
      <family val="2"/>
      <charset val="204"/>
    </font>
    <font>
      <u/>
      <sz val="11"/>
      <color theme="10"/>
      <name val="Calibri"/>
      <family val="2"/>
      <charset val="204"/>
      <scheme val="minor"/>
    </font>
    <font>
      <i/>
      <sz val="10"/>
      <color theme="5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E1FFE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9FFD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D2FFD2"/>
        <bgColor indexed="64"/>
      </patternFill>
    </fill>
  </fills>
  <borders count="58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2">
    <xf numFmtId="0" fontId="0" fillId="0" borderId="0"/>
    <xf numFmtId="0" fontId="1" fillId="0" borderId="0"/>
    <xf numFmtId="0" fontId="3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1" fillId="0" borderId="0"/>
    <xf numFmtId="165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" fontId="24" fillId="7" borderId="0" applyFont="0" applyBorder="0">
      <alignment horizontal="right"/>
    </xf>
    <xf numFmtId="0" fontId="3" fillId="0" borderId="0"/>
    <xf numFmtId="9" fontId="3" fillId="0" borderId="0" applyFont="0" applyFill="0" applyBorder="0" applyAlignment="0" applyProtection="0"/>
    <xf numFmtId="0" fontId="32" fillId="0" borderId="52" applyBorder="0">
      <alignment horizontal="center" vertical="center" wrapText="1"/>
    </xf>
    <xf numFmtId="0" fontId="33" fillId="0" borderId="0" applyNumberFormat="0" applyFill="0" applyBorder="0" applyAlignment="0" applyProtection="0"/>
  </cellStyleXfs>
  <cellXfs count="343">
    <xf numFmtId="0" fontId="0" fillId="0" borderId="0" xfId="0"/>
    <xf numFmtId="0" fontId="3" fillId="0" borderId="0" xfId="2" applyProtection="1"/>
    <xf numFmtId="0" fontId="6" fillId="0" borderId="0" xfId="3" applyFont="1" applyBorder="1" applyAlignment="1" applyProtection="1">
      <alignment horizontal="left" vertical="center"/>
    </xf>
    <xf numFmtId="0" fontId="7" fillId="0" borderId="0" xfId="4" applyFont="1" applyBorder="1" applyAlignment="1" applyProtection="1">
      <alignment horizontal="center" vertical="center"/>
    </xf>
    <xf numFmtId="0" fontId="8" fillId="0" borderId="0" xfId="2" applyFont="1" applyAlignment="1" applyProtection="1"/>
    <xf numFmtId="0" fontId="10" fillId="0" borderId="0" xfId="4" applyFont="1" applyBorder="1" applyAlignment="1" applyProtection="1">
      <alignment horizontal="center" vertical="center"/>
    </xf>
    <xf numFmtId="0" fontId="8" fillId="0" borderId="0" xfId="2" applyFont="1" applyBorder="1" applyAlignment="1" applyProtection="1"/>
    <xf numFmtId="0" fontId="9" fillId="0" borderId="0" xfId="2" applyFont="1" applyBorder="1" applyAlignment="1" applyProtection="1">
      <alignment vertical="center"/>
    </xf>
    <xf numFmtId="0" fontId="9" fillId="0" borderId="0" xfId="2" applyFont="1" applyBorder="1" applyAlignment="1" applyProtection="1">
      <alignment horizontal="center" vertical="center"/>
    </xf>
    <xf numFmtId="0" fontId="11" fillId="2" borderId="0" xfId="2" applyFont="1" applyFill="1" applyProtection="1"/>
    <xf numFmtId="164" fontId="11" fillId="2" borderId="8" xfId="2" applyNumberFormat="1" applyFont="1" applyFill="1" applyBorder="1" applyAlignment="1" applyProtection="1">
      <alignment horizontal="center" vertical="center" wrapText="1"/>
    </xf>
    <xf numFmtId="164" fontId="11" fillId="2" borderId="9" xfId="2" applyNumberFormat="1" applyFont="1" applyFill="1" applyBorder="1" applyAlignment="1" applyProtection="1">
      <alignment horizontal="center" vertical="center" wrapText="1"/>
    </xf>
    <xf numFmtId="164" fontId="11" fillId="2" borderId="24" xfId="2" applyNumberFormat="1" applyFont="1" applyFill="1" applyBorder="1" applyAlignment="1" applyProtection="1">
      <alignment horizontal="center" vertical="center" wrapText="1"/>
    </xf>
    <xf numFmtId="0" fontId="12" fillId="3" borderId="0" xfId="2" applyFont="1" applyFill="1" applyProtection="1"/>
    <xf numFmtId="0" fontId="13" fillId="3" borderId="13" xfId="2" applyFont="1" applyFill="1" applyBorder="1" applyAlignment="1" applyProtection="1">
      <alignment vertical="top" wrapText="1"/>
    </xf>
    <xf numFmtId="0" fontId="13" fillId="3" borderId="25" xfId="2" applyFont="1" applyFill="1" applyBorder="1" applyAlignment="1" applyProtection="1">
      <alignment horizontal="center" vertical="top" wrapText="1"/>
    </xf>
    <xf numFmtId="166" fontId="13" fillId="4" borderId="3" xfId="5" applyNumberFormat="1" applyFont="1" applyFill="1" applyBorder="1" applyAlignment="1" applyProtection="1">
      <alignment horizontal="right"/>
    </xf>
    <xf numFmtId="166" fontId="13" fillId="4" borderId="27" xfId="5" applyNumberFormat="1" applyFont="1" applyFill="1" applyBorder="1" applyAlignment="1" applyProtection="1">
      <alignment horizontal="right"/>
    </xf>
    <xf numFmtId="166" fontId="13" fillId="4" borderId="2" xfId="5" applyNumberFormat="1" applyFont="1" applyFill="1" applyBorder="1" applyAlignment="1" applyProtection="1">
      <alignment horizontal="right"/>
    </xf>
    <xf numFmtId="0" fontId="1" fillId="3" borderId="0" xfId="2" applyFont="1" applyFill="1" applyProtection="1"/>
    <xf numFmtId="0" fontId="14" fillId="3" borderId="18" xfId="2" applyFont="1" applyFill="1" applyBorder="1" applyAlignment="1" applyProtection="1">
      <alignment vertical="top" wrapText="1"/>
    </xf>
    <xf numFmtId="0" fontId="14" fillId="3" borderId="28" xfId="2" applyFont="1" applyFill="1" applyBorder="1" applyAlignment="1" applyProtection="1">
      <alignment horizontal="center" vertical="top" wrapText="1"/>
    </xf>
    <xf numFmtId="166" fontId="14" fillId="3" borderId="6" xfId="5" applyNumberFormat="1" applyFont="1" applyFill="1" applyBorder="1" applyAlignment="1" applyProtection="1">
      <alignment horizontal="center"/>
    </xf>
    <xf numFmtId="166" fontId="14" fillId="4" borderId="6" xfId="5" applyNumberFormat="1" applyFont="1" applyFill="1" applyBorder="1" applyAlignment="1" applyProtection="1">
      <alignment horizontal="right"/>
    </xf>
    <xf numFmtId="166" fontId="14" fillId="4" borderId="21" xfId="5" applyNumberFormat="1" applyFont="1" applyFill="1" applyBorder="1" applyAlignment="1" applyProtection="1">
      <alignment horizontal="right"/>
    </xf>
    <xf numFmtId="166" fontId="14" fillId="3" borderId="5" xfId="5" applyNumberFormat="1" applyFont="1" applyFill="1" applyBorder="1" applyAlignment="1" applyProtection="1">
      <alignment horizontal="center"/>
    </xf>
    <xf numFmtId="166" fontId="13" fillId="4" borderId="6" xfId="5" applyNumberFormat="1" applyFont="1" applyFill="1" applyBorder="1" applyAlignment="1" applyProtection="1">
      <alignment horizontal="right"/>
    </xf>
    <xf numFmtId="166" fontId="14" fillId="3" borderId="21" xfId="5" applyNumberFormat="1" applyFont="1" applyFill="1" applyBorder="1" applyAlignment="1" applyProtection="1">
      <alignment horizontal="center"/>
    </xf>
    <xf numFmtId="0" fontId="1" fillId="0" borderId="0" xfId="2" applyFont="1" applyProtection="1"/>
    <xf numFmtId="0" fontId="14" fillId="0" borderId="18" xfId="2" applyFont="1" applyBorder="1" applyAlignment="1" applyProtection="1">
      <alignment vertical="top" wrapText="1"/>
    </xf>
    <xf numFmtId="0" fontId="14" fillId="0" borderId="28" xfId="2" applyFont="1" applyBorder="1" applyAlignment="1" applyProtection="1">
      <alignment horizontal="center" vertical="top" wrapText="1"/>
    </xf>
    <xf numFmtId="166" fontId="14" fillId="0" borderId="6" xfId="5" applyNumberFormat="1" applyFont="1" applyFill="1" applyBorder="1" applyAlignment="1" applyProtection="1">
      <alignment horizontal="center"/>
    </xf>
    <xf numFmtId="166" fontId="14" fillId="0" borderId="5" xfId="5" applyNumberFormat="1" applyFont="1" applyFill="1" applyBorder="1" applyAlignment="1" applyProtection="1">
      <alignment horizontal="center"/>
    </xf>
    <xf numFmtId="166" fontId="13" fillId="4" borderId="5" xfId="5" applyNumberFormat="1" applyFont="1" applyFill="1" applyBorder="1" applyAlignment="1" applyProtection="1">
      <alignment horizontal="right"/>
    </xf>
    <xf numFmtId="0" fontId="2" fillId="0" borderId="0" xfId="2" applyFont="1" applyProtection="1"/>
    <xf numFmtId="0" fontId="13" fillId="3" borderId="28" xfId="2" applyFont="1" applyFill="1" applyBorder="1" applyAlignment="1" applyProtection="1">
      <alignment horizontal="center" vertical="top" wrapText="1"/>
    </xf>
    <xf numFmtId="166" fontId="13" fillId="4" borderId="21" xfId="5" applyNumberFormat="1" applyFont="1" applyFill="1" applyBorder="1" applyAlignment="1" applyProtection="1">
      <alignment horizontal="right"/>
    </xf>
    <xf numFmtId="167" fontId="1" fillId="3" borderId="0" xfId="2" applyNumberFormat="1" applyFont="1" applyFill="1" applyProtection="1"/>
    <xf numFmtId="167" fontId="14" fillId="3" borderId="28" xfId="2" applyNumberFormat="1" applyFont="1" applyFill="1" applyBorder="1" applyAlignment="1" applyProtection="1">
      <alignment horizontal="center" vertical="top" wrapText="1"/>
    </xf>
    <xf numFmtId="167" fontId="14" fillId="4" borderId="6" xfId="5" applyNumberFormat="1" applyFont="1" applyFill="1" applyBorder="1" applyAlignment="1" applyProtection="1">
      <alignment horizontal="right"/>
    </xf>
    <xf numFmtId="167" fontId="14" fillId="4" borderId="21" xfId="5" applyNumberFormat="1" applyFont="1" applyFill="1" applyBorder="1" applyAlignment="1" applyProtection="1">
      <alignment horizontal="right"/>
    </xf>
    <xf numFmtId="167" fontId="0" fillId="0" borderId="0" xfId="0" applyNumberFormat="1"/>
    <xf numFmtId="0" fontId="12" fillId="0" borderId="0" xfId="2" applyFont="1" applyProtection="1"/>
    <xf numFmtId="0" fontId="13" fillId="0" borderId="18" xfId="2" applyFont="1" applyBorder="1" applyAlignment="1" applyProtection="1">
      <alignment vertical="top" wrapText="1"/>
    </xf>
    <xf numFmtId="0" fontId="13" fillId="0" borderId="28" xfId="2" applyFont="1" applyBorder="1" applyAlignment="1" applyProtection="1">
      <alignment horizontal="center" vertical="top" wrapText="1"/>
    </xf>
    <xf numFmtId="0" fontId="15" fillId="3" borderId="0" xfId="2" applyFont="1" applyFill="1" applyProtection="1"/>
    <xf numFmtId="0" fontId="16" fillId="3" borderId="18" xfId="2" applyFont="1" applyFill="1" applyBorder="1" applyAlignment="1" applyProtection="1">
      <alignment vertical="top" wrapText="1"/>
    </xf>
    <xf numFmtId="0" fontId="16" fillId="3" borderId="28" xfId="2" applyFont="1" applyFill="1" applyBorder="1" applyAlignment="1" applyProtection="1">
      <alignment horizontal="center" vertical="top" wrapText="1"/>
    </xf>
    <xf numFmtId="166" fontId="16" fillId="4" borderId="6" xfId="5" applyNumberFormat="1" applyFont="1" applyFill="1" applyBorder="1" applyAlignment="1" applyProtection="1">
      <alignment horizontal="right"/>
    </xf>
    <xf numFmtId="166" fontId="16" fillId="4" borderId="21" xfId="5" applyNumberFormat="1" applyFont="1" applyFill="1" applyBorder="1" applyAlignment="1" applyProtection="1">
      <alignment horizontal="right"/>
    </xf>
    <xf numFmtId="166" fontId="16" fillId="4" borderId="5" xfId="5" applyNumberFormat="1" applyFont="1" applyFill="1" applyBorder="1" applyAlignment="1" applyProtection="1">
      <alignment horizontal="right"/>
    </xf>
    <xf numFmtId="0" fontId="4" fillId="0" borderId="0" xfId="0" applyFont="1"/>
    <xf numFmtId="0" fontId="17" fillId="0" borderId="0" xfId="2" applyFont="1" applyProtection="1"/>
    <xf numFmtId="0" fontId="18" fillId="3" borderId="18" xfId="2" applyFont="1" applyFill="1" applyBorder="1" applyAlignment="1" applyProtection="1">
      <alignment horizontal="left" vertical="top" wrapText="1" indent="1"/>
    </xf>
    <xf numFmtId="0" fontId="18" fillId="0" borderId="28" xfId="2" applyFont="1" applyBorder="1" applyAlignment="1" applyProtection="1">
      <alignment horizontal="center" vertical="top" wrapText="1"/>
    </xf>
    <xf numFmtId="166" fontId="18" fillId="4" borderId="6" xfId="5" applyNumberFormat="1" applyFont="1" applyFill="1" applyBorder="1" applyAlignment="1" applyProtection="1">
      <alignment horizontal="right"/>
    </xf>
    <xf numFmtId="166" fontId="18" fillId="4" borderId="21" xfId="5" applyNumberFormat="1" applyFont="1" applyFill="1" applyBorder="1" applyAlignment="1" applyProtection="1">
      <alignment horizontal="right"/>
    </xf>
    <xf numFmtId="0" fontId="14" fillId="0" borderId="29" xfId="2" applyFont="1" applyBorder="1" applyAlignment="1" applyProtection="1">
      <alignment vertical="top" wrapText="1"/>
    </xf>
    <xf numFmtId="0" fontId="14" fillId="0" borderId="30" xfId="2" applyFont="1" applyBorder="1" applyAlignment="1" applyProtection="1">
      <alignment horizontal="center" vertical="top" wrapText="1"/>
    </xf>
    <xf numFmtId="166" fontId="14" fillId="4" borderId="32" xfId="5" applyNumberFormat="1" applyFont="1" applyFill="1" applyBorder="1" applyAlignment="1" applyProtection="1">
      <alignment horizontal="right"/>
    </xf>
    <xf numFmtId="166" fontId="14" fillId="4" borderId="33" xfId="5" applyNumberFormat="1" applyFont="1" applyFill="1" applyBorder="1" applyAlignment="1" applyProtection="1">
      <alignment horizontal="right"/>
    </xf>
    <xf numFmtId="166" fontId="13" fillId="4" borderId="34" xfId="5" applyNumberFormat="1" applyFont="1" applyFill="1" applyBorder="1" applyAlignment="1" applyProtection="1">
      <alignment horizontal="right"/>
    </xf>
    <xf numFmtId="0" fontId="13" fillId="3" borderId="35" xfId="2" applyFont="1" applyFill="1" applyBorder="1" applyAlignment="1" applyProtection="1">
      <alignment vertical="top" wrapText="1"/>
    </xf>
    <xf numFmtId="0" fontId="13" fillId="0" borderId="36" xfId="2" applyFont="1" applyBorder="1" applyAlignment="1" applyProtection="1">
      <alignment horizontal="center" vertical="top" wrapText="1"/>
    </xf>
    <xf numFmtId="166" fontId="13" fillId="4" borderId="38" xfId="5" applyNumberFormat="1" applyFont="1" applyFill="1" applyBorder="1" applyAlignment="1" applyProtection="1">
      <alignment horizontal="right"/>
    </xf>
    <xf numFmtId="166" fontId="13" fillId="4" borderId="39" xfId="5" applyNumberFormat="1" applyFont="1" applyFill="1" applyBorder="1" applyAlignment="1" applyProtection="1">
      <alignment horizontal="right"/>
    </xf>
    <xf numFmtId="166" fontId="13" fillId="4" borderId="40" xfId="5" applyNumberFormat="1" applyFont="1" applyFill="1" applyBorder="1" applyAlignment="1" applyProtection="1">
      <alignment horizontal="right"/>
    </xf>
    <xf numFmtId="0" fontId="20" fillId="0" borderId="0" xfId="2" applyFont="1" applyProtection="1"/>
    <xf numFmtId="0" fontId="21" fillId="0" borderId="1" xfId="2" applyFont="1" applyBorder="1" applyAlignment="1" applyProtection="1">
      <alignment vertical="top" wrapText="1"/>
    </xf>
    <xf numFmtId="0" fontId="21" fillId="0" borderId="23" xfId="2" applyFont="1" applyBorder="1" applyAlignment="1" applyProtection="1">
      <alignment horizontal="center" vertical="top" wrapText="1"/>
    </xf>
    <xf numFmtId="166" fontId="21" fillId="4" borderId="42" xfId="5" applyNumberFormat="1" applyFont="1" applyFill="1" applyBorder="1" applyAlignment="1" applyProtection="1">
      <alignment horizontal="right"/>
    </xf>
    <xf numFmtId="166" fontId="21" fillId="4" borderId="43" xfId="5" applyNumberFormat="1" applyFont="1" applyFill="1" applyBorder="1" applyAlignment="1" applyProtection="1">
      <alignment horizontal="right"/>
    </xf>
    <xf numFmtId="166" fontId="22" fillId="3" borderId="44" xfId="5" applyNumberFormat="1" applyFont="1" applyFill="1" applyBorder="1" applyAlignment="1" applyProtection="1">
      <alignment horizontal="center" vertical="center"/>
    </xf>
    <xf numFmtId="0" fontId="20" fillId="0" borderId="0" xfId="2" applyFont="1" applyFill="1" applyProtection="1"/>
    <xf numFmtId="0" fontId="21" fillId="0" borderId="0" xfId="2" applyFont="1" applyFill="1" applyBorder="1" applyAlignment="1" applyProtection="1">
      <alignment vertical="top" wrapText="1"/>
    </xf>
    <xf numFmtId="0" fontId="21" fillId="0" borderId="0" xfId="2" applyFont="1" applyFill="1" applyBorder="1" applyAlignment="1" applyProtection="1">
      <alignment horizontal="center" vertical="top" wrapText="1"/>
    </xf>
    <xf numFmtId="166" fontId="22" fillId="0" borderId="0" xfId="5" applyNumberFormat="1" applyFont="1" applyFill="1" applyBorder="1" applyAlignment="1" applyProtection="1">
      <alignment horizontal="center" vertical="center"/>
    </xf>
    <xf numFmtId="166" fontId="21" fillId="0" borderId="0" xfId="5" applyNumberFormat="1" applyFont="1" applyFill="1" applyBorder="1" applyAlignment="1" applyProtection="1">
      <alignment horizontal="right"/>
    </xf>
    <xf numFmtId="166" fontId="13" fillId="0" borderId="0" xfId="5" applyNumberFormat="1" applyFont="1" applyFill="1" applyBorder="1" applyAlignment="1" applyProtection="1">
      <alignment horizontal="right"/>
    </xf>
    <xf numFmtId="0" fontId="8" fillId="0" borderId="0" xfId="2" applyFont="1" applyProtection="1"/>
    <xf numFmtId="0" fontId="8" fillId="0" borderId="0" xfId="2" applyFont="1" applyAlignment="1" applyProtection="1">
      <alignment horizontal="center"/>
    </xf>
    <xf numFmtId="0" fontId="8" fillId="0" borderId="0" xfId="2" applyNumberFormat="1" applyFont="1" applyAlignment="1" applyProtection="1">
      <alignment horizontal="right"/>
    </xf>
    <xf numFmtId="166" fontId="14" fillId="4" borderId="5" xfId="5" applyNumberFormat="1" applyFont="1" applyFill="1" applyBorder="1" applyAlignment="1" applyProtection="1">
      <alignment horizontal="right"/>
    </xf>
    <xf numFmtId="0" fontId="23" fillId="0" borderId="0" xfId="2" applyNumberFormat="1" applyFont="1" applyAlignment="1" applyProtection="1">
      <alignment horizontal="left"/>
    </xf>
    <xf numFmtId="167" fontId="13" fillId="4" borderId="3" xfId="5" applyNumberFormat="1" applyFont="1" applyFill="1" applyBorder="1" applyAlignment="1" applyProtection="1">
      <alignment horizontal="right"/>
    </xf>
    <xf numFmtId="167" fontId="13" fillId="4" borderId="4" xfId="5" applyNumberFormat="1" applyFont="1" applyFill="1" applyBorder="1" applyAlignment="1" applyProtection="1">
      <alignment horizontal="right"/>
    </xf>
    <xf numFmtId="167" fontId="14" fillId="3" borderId="6" xfId="5" applyNumberFormat="1" applyFont="1" applyFill="1" applyBorder="1" applyAlignment="1" applyProtection="1">
      <alignment horizontal="center"/>
    </xf>
    <xf numFmtId="167" fontId="13" fillId="4" borderId="6" xfId="5" applyNumberFormat="1" applyFont="1" applyFill="1" applyBorder="1" applyAlignment="1" applyProtection="1">
      <alignment horizontal="right"/>
    </xf>
    <xf numFmtId="167" fontId="13" fillId="4" borderId="7" xfId="5" applyNumberFormat="1" applyFont="1" applyFill="1" applyBorder="1" applyAlignment="1" applyProtection="1">
      <alignment horizontal="right"/>
    </xf>
    <xf numFmtId="167" fontId="14" fillId="3" borderId="7" xfId="5" applyNumberFormat="1" applyFont="1" applyFill="1" applyBorder="1" applyAlignment="1" applyProtection="1">
      <alignment horizontal="center"/>
    </xf>
    <xf numFmtId="167" fontId="14" fillId="0" borderId="6" xfId="5" applyNumberFormat="1" applyFont="1" applyFill="1" applyBorder="1" applyAlignment="1" applyProtection="1">
      <alignment horizontal="center"/>
    </xf>
    <xf numFmtId="167" fontId="8" fillId="5" borderId="6" xfId="5" applyNumberFormat="1" applyFont="1" applyFill="1" applyBorder="1" applyAlignment="1" applyProtection="1">
      <alignment horizontal="right"/>
      <protection locked="0"/>
    </xf>
    <xf numFmtId="167" fontId="16" fillId="4" borderId="6" xfId="5" applyNumberFormat="1" applyFont="1" applyFill="1" applyBorder="1" applyAlignment="1" applyProtection="1">
      <alignment horizontal="right"/>
    </xf>
    <xf numFmtId="167" fontId="16" fillId="4" borderId="7" xfId="5" applyNumberFormat="1" applyFont="1" applyFill="1" applyBorder="1" applyAlignment="1" applyProtection="1">
      <alignment horizontal="right"/>
    </xf>
    <xf numFmtId="167" fontId="19" fillId="5" borderId="6" xfId="5" applyNumberFormat="1" applyFont="1" applyFill="1" applyBorder="1" applyAlignment="1" applyProtection="1">
      <alignment horizontal="right"/>
      <protection locked="0"/>
    </xf>
    <xf numFmtId="167" fontId="8" fillId="5" borderId="32" xfId="5" applyNumberFormat="1" applyFont="1" applyFill="1" applyBorder="1" applyAlignment="1" applyProtection="1">
      <alignment horizontal="right"/>
      <protection locked="0"/>
    </xf>
    <xf numFmtId="167" fontId="8" fillId="5" borderId="38" xfId="5" applyNumberFormat="1" applyFont="1" applyFill="1" applyBorder="1" applyAlignment="1" applyProtection="1">
      <alignment horizontal="right"/>
      <protection locked="0"/>
    </xf>
    <xf numFmtId="167" fontId="8" fillId="5" borderId="46" xfId="5" applyNumberFormat="1" applyFont="1" applyFill="1" applyBorder="1" applyAlignment="1" applyProtection="1">
      <alignment horizontal="right"/>
      <protection locked="0"/>
    </xf>
    <xf numFmtId="167" fontId="13" fillId="4" borderId="42" xfId="5" applyNumberFormat="1" applyFont="1" applyFill="1" applyBorder="1" applyAlignment="1" applyProtection="1">
      <alignment horizontal="right"/>
    </xf>
    <xf numFmtId="167" fontId="13" fillId="4" borderId="45" xfId="5" applyNumberFormat="1" applyFont="1" applyFill="1" applyBorder="1" applyAlignment="1" applyProtection="1">
      <alignment horizontal="right"/>
    </xf>
    <xf numFmtId="164" fontId="11" fillId="2" borderId="47" xfId="2" applyNumberFormat="1" applyFont="1" applyFill="1" applyBorder="1" applyAlignment="1" applyProtection="1">
      <alignment horizontal="center" vertical="center" wrapText="1"/>
    </xf>
    <xf numFmtId="167" fontId="13" fillId="4" borderId="26" xfId="5" applyNumberFormat="1" applyFont="1" applyFill="1" applyBorder="1" applyAlignment="1" applyProtection="1">
      <alignment horizontal="right"/>
    </xf>
    <xf numFmtId="167" fontId="14" fillId="3" borderId="20" xfId="5" applyNumberFormat="1" applyFont="1" applyFill="1" applyBorder="1" applyAlignment="1" applyProtection="1">
      <alignment horizontal="center"/>
    </xf>
    <xf numFmtId="167" fontId="14" fillId="0" borderId="20" xfId="5" applyNumberFormat="1" applyFont="1" applyFill="1" applyBorder="1" applyAlignment="1" applyProtection="1">
      <alignment horizontal="center"/>
    </xf>
    <xf numFmtId="167" fontId="13" fillId="4" borderId="20" xfId="5" applyNumberFormat="1" applyFont="1" applyFill="1" applyBorder="1" applyAlignment="1" applyProtection="1">
      <alignment horizontal="right"/>
    </xf>
    <xf numFmtId="167" fontId="16" fillId="4" borderId="20" xfId="5" applyNumberFormat="1" applyFont="1" applyFill="1" applyBorder="1" applyAlignment="1" applyProtection="1">
      <alignment horizontal="right"/>
    </xf>
    <xf numFmtId="167" fontId="13" fillId="4" borderId="31" xfId="5" applyNumberFormat="1" applyFont="1" applyFill="1" applyBorder="1" applyAlignment="1" applyProtection="1">
      <alignment horizontal="right"/>
    </xf>
    <xf numFmtId="167" fontId="13" fillId="4" borderId="37" xfId="5" applyNumberFormat="1" applyFont="1" applyFill="1" applyBorder="1" applyAlignment="1" applyProtection="1">
      <alignment horizontal="right"/>
    </xf>
    <xf numFmtId="167" fontId="22" fillId="3" borderId="41" xfId="5" applyNumberFormat="1" applyFont="1" applyFill="1" applyBorder="1" applyAlignment="1" applyProtection="1">
      <alignment horizontal="center" vertical="center"/>
    </xf>
    <xf numFmtId="164" fontId="11" fillId="2" borderId="10" xfId="2" applyNumberFormat="1" applyFont="1" applyFill="1" applyBorder="1" applyAlignment="1" applyProtection="1">
      <alignment horizontal="center" vertical="center" wrapText="1"/>
    </xf>
    <xf numFmtId="167" fontId="8" fillId="5" borderId="7" xfId="5" applyNumberFormat="1" applyFont="1" applyFill="1" applyBorder="1" applyAlignment="1" applyProtection="1">
      <alignment horizontal="right"/>
      <protection locked="0"/>
    </xf>
    <xf numFmtId="166" fontId="18" fillId="4" borderId="5" xfId="5" applyNumberFormat="1" applyFont="1" applyFill="1" applyBorder="1" applyAlignment="1" applyProtection="1">
      <alignment horizontal="right"/>
    </xf>
    <xf numFmtId="167" fontId="19" fillId="6" borderId="7" xfId="5" applyNumberFormat="1" applyFont="1" applyFill="1" applyBorder="1" applyAlignment="1" applyProtection="1">
      <alignment horizontal="right"/>
      <protection locked="0"/>
    </xf>
    <xf numFmtId="167" fontId="8" fillId="5" borderId="49" xfId="5" applyNumberFormat="1" applyFont="1" applyFill="1" applyBorder="1" applyAlignment="1" applyProtection="1">
      <alignment horizontal="right"/>
      <protection locked="0"/>
    </xf>
    <xf numFmtId="167" fontId="14" fillId="4" borderId="5" xfId="5" applyNumberFormat="1" applyFont="1" applyFill="1" applyBorder="1" applyAlignment="1" applyProtection="1">
      <alignment horizontal="right"/>
    </xf>
    <xf numFmtId="167" fontId="19" fillId="5" borderId="7" xfId="5" applyNumberFormat="1" applyFont="1" applyFill="1" applyBorder="1" applyAlignment="1" applyProtection="1">
      <alignment horizontal="right"/>
      <protection locked="0"/>
    </xf>
    <xf numFmtId="166" fontId="14" fillId="4" borderId="34" xfId="5" applyNumberFormat="1" applyFont="1" applyFill="1" applyBorder="1" applyAlignment="1" applyProtection="1">
      <alignment horizontal="right"/>
    </xf>
    <xf numFmtId="0" fontId="25" fillId="0" borderId="0" xfId="2" applyFont="1" applyAlignment="1" applyProtection="1"/>
    <xf numFmtId="168" fontId="8" fillId="5" borderId="6" xfId="5" applyNumberFormat="1" applyFont="1" applyFill="1" applyBorder="1" applyAlignment="1" applyProtection="1">
      <alignment horizontal="right"/>
      <protection locked="0"/>
    </xf>
    <xf numFmtId="168" fontId="8" fillId="5" borderId="7" xfId="5" applyNumberFormat="1" applyFont="1" applyFill="1" applyBorder="1" applyAlignment="1" applyProtection="1">
      <alignment horizontal="right"/>
      <protection locked="0"/>
    </xf>
    <xf numFmtId="168" fontId="19" fillId="5" borderId="6" xfId="5" applyNumberFormat="1" applyFont="1" applyFill="1" applyBorder="1" applyAlignment="1" applyProtection="1">
      <alignment horizontal="right"/>
      <protection locked="0"/>
    </xf>
    <xf numFmtId="168" fontId="19" fillId="5" borderId="7" xfId="5" applyNumberFormat="1" applyFont="1" applyFill="1" applyBorder="1" applyAlignment="1" applyProtection="1">
      <alignment horizontal="right"/>
      <protection locked="0"/>
    </xf>
    <xf numFmtId="168" fontId="8" fillId="5" borderId="32" xfId="5" applyNumberFormat="1" applyFont="1" applyFill="1" applyBorder="1" applyAlignment="1" applyProtection="1">
      <alignment horizontal="right"/>
      <protection locked="0"/>
    </xf>
    <xf numFmtId="168" fontId="8" fillId="5" borderId="49" xfId="5" applyNumberFormat="1" applyFont="1" applyFill="1" applyBorder="1" applyAlignment="1" applyProtection="1">
      <alignment horizontal="right"/>
      <protection locked="0"/>
    </xf>
    <xf numFmtId="168" fontId="14" fillId="0" borderId="6" xfId="5" applyNumberFormat="1" applyFont="1" applyFill="1" applyBorder="1" applyAlignment="1" applyProtection="1">
      <alignment horizontal="center"/>
    </xf>
    <xf numFmtId="168" fontId="13" fillId="4" borderId="7" xfId="5" applyNumberFormat="1" applyFont="1" applyFill="1" applyBorder="1" applyAlignment="1" applyProtection="1">
      <alignment horizontal="right"/>
    </xf>
    <xf numFmtId="168" fontId="19" fillId="6" borderId="7" xfId="5" applyNumberFormat="1" applyFont="1" applyFill="1" applyBorder="1" applyAlignment="1" applyProtection="1">
      <alignment horizontal="right"/>
      <protection locked="0"/>
    </xf>
    <xf numFmtId="0" fontId="27" fillId="0" borderId="0" xfId="0" applyFont="1"/>
    <xf numFmtId="0" fontId="3" fillId="0" borderId="0" xfId="8"/>
    <xf numFmtId="0" fontId="2" fillId="0" borderId="0" xfId="8" applyFont="1" applyAlignment="1">
      <alignment horizontal="left"/>
    </xf>
    <xf numFmtId="0" fontId="28" fillId="0" borderId="0" xfId="4" applyFont="1" applyAlignment="1">
      <alignment horizontal="center" vertical="center"/>
    </xf>
    <xf numFmtId="0" fontId="29" fillId="0" borderId="0" xfId="0" applyFont="1"/>
    <xf numFmtId="0" fontId="2" fillId="0" borderId="0" xfId="8" applyFont="1" applyAlignment="1">
      <alignment vertical="center"/>
    </xf>
    <xf numFmtId="0" fontId="2" fillId="0" borderId="0" xfId="8" applyFont="1" applyAlignment="1">
      <alignment horizontal="center" vertical="center"/>
    </xf>
    <xf numFmtId="0" fontId="3" fillId="2" borderId="0" xfId="8" applyFill="1"/>
    <xf numFmtId="164" fontId="3" fillId="2" borderId="8" xfId="8" applyNumberFormat="1" applyFill="1" applyBorder="1" applyAlignment="1">
      <alignment horizontal="center" vertical="center" wrapText="1"/>
    </xf>
    <xf numFmtId="164" fontId="3" fillId="2" borderId="9" xfId="8" applyNumberFormat="1" applyFill="1" applyBorder="1" applyAlignment="1">
      <alignment horizontal="center" vertical="center" wrapText="1"/>
    </xf>
    <xf numFmtId="164" fontId="3" fillId="2" borderId="32" xfId="8" applyNumberFormat="1" applyFill="1" applyBorder="1" applyAlignment="1">
      <alignment horizontal="center" vertical="center" wrapText="1"/>
    </xf>
    <xf numFmtId="164" fontId="3" fillId="2" borderId="10" xfId="8" applyNumberFormat="1" applyFill="1" applyBorder="1" applyAlignment="1">
      <alignment horizontal="center" vertical="center" wrapText="1"/>
    </xf>
    <xf numFmtId="0" fontId="2" fillId="3" borderId="0" xfId="8" applyFont="1" applyFill="1"/>
    <xf numFmtId="0" fontId="2" fillId="3" borderId="13" xfId="8" applyFont="1" applyFill="1" applyBorder="1" applyAlignment="1">
      <alignment vertical="top" wrapText="1"/>
    </xf>
    <xf numFmtId="0" fontId="2" fillId="3" borderId="25" xfId="8" applyFont="1" applyFill="1" applyBorder="1" applyAlignment="1">
      <alignment horizontal="center" vertical="top" wrapText="1"/>
    </xf>
    <xf numFmtId="168" fontId="2" fillId="8" borderId="2" xfId="5" applyNumberFormat="1" applyFont="1" applyFill="1" applyBorder="1" applyAlignment="1" applyProtection="1">
      <alignment horizontal="right"/>
    </xf>
    <xf numFmtId="168" fontId="2" fillId="8" borderId="3" xfId="5" applyNumberFormat="1" applyFont="1" applyFill="1" applyBorder="1" applyAlignment="1" applyProtection="1">
      <alignment horizontal="right"/>
    </xf>
    <xf numFmtId="168" fontId="2" fillId="8" borderId="4" xfId="5" applyNumberFormat="1" applyFont="1" applyFill="1" applyBorder="1" applyAlignment="1" applyProtection="1">
      <alignment horizontal="right"/>
    </xf>
    <xf numFmtId="0" fontId="3" fillId="3" borderId="0" xfId="8" applyFill="1"/>
    <xf numFmtId="0" fontId="3" fillId="3" borderId="18" xfId="8" applyFill="1" applyBorder="1" applyAlignment="1">
      <alignment vertical="top" wrapText="1"/>
    </xf>
    <xf numFmtId="0" fontId="3" fillId="3" borderId="28" xfId="8" applyFill="1" applyBorder="1" applyAlignment="1">
      <alignment horizontal="center" vertical="top" wrapText="1"/>
    </xf>
    <xf numFmtId="168" fontId="3" fillId="3" borderId="5" xfId="5" applyNumberFormat="1" applyFont="1" applyFill="1" applyBorder="1" applyAlignment="1" applyProtection="1">
      <alignment horizontal="center"/>
    </xf>
    <xf numFmtId="168" fontId="3" fillId="3" borderId="6" xfId="5" applyNumberFormat="1" applyFont="1" applyFill="1" applyBorder="1" applyAlignment="1" applyProtection="1">
      <alignment horizontal="center"/>
    </xf>
    <xf numFmtId="168" fontId="3" fillId="8" borderId="6" xfId="5" applyNumberFormat="1" applyFont="1" applyFill="1" applyBorder="1" applyAlignment="1" applyProtection="1">
      <alignment horizontal="right"/>
    </xf>
    <xf numFmtId="168" fontId="3" fillId="8" borderId="7" xfId="5" applyNumberFormat="1" applyFont="1" applyFill="1" applyBorder="1" applyAlignment="1" applyProtection="1">
      <alignment horizontal="right"/>
    </xf>
    <xf numFmtId="168" fontId="3" fillId="3" borderId="7" xfId="5" applyNumberFormat="1" applyFont="1" applyFill="1" applyBorder="1" applyAlignment="1" applyProtection="1">
      <alignment horizontal="center"/>
    </xf>
    <xf numFmtId="0" fontId="3" fillId="0" borderId="18" xfId="8" applyBorder="1" applyAlignment="1">
      <alignment vertical="top" wrapText="1"/>
    </xf>
    <xf numFmtId="0" fontId="3" fillId="0" borderId="28" xfId="8" applyBorder="1" applyAlignment="1">
      <alignment horizontal="center" vertical="top" wrapText="1"/>
    </xf>
    <xf numFmtId="168" fontId="3" fillId="0" borderId="5" xfId="5" applyNumberFormat="1" applyFont="1" applyFill="1" applyBorder="1" applyAlignment="1" applyProtection="1">
      <alignment horizontal="center"/>
    </xf>
    <xf numFmtId="168" fontId="3" fillId="0" borderId="6" xfId="5" applyNumberFormat="1" applyFont="1" applyFill="1" applyBorder="1" applyAlignment="1" applyProtection="1">
      <alignment horizontal="center"/>
    </xf>
    <xf numFmtId="168" fontId="3" fillId="5" borderId="6" xfId="5" applyNumberFormat="1" applyFont="1" applyFill="1" applyBorder="1" applyAlignment="1" applyProtection="1">
      <alignment horizontal="right"/>
      <protection locked="0"/>
    </xf>
    <xf numFmtId="168" fontId="3" fillId="8" borderId="5" xfId="5" applyNumberFormat="1" applyFont="1" applyFill="1" applyBorder="1" applyAlignment="1" applyProtection="1">
      <alignment horizontal="right"/>
    </xf>
    <xf numFmtId="0" fontId="2" fillId="0" borderId="0" xfId="8" applyFont="1"/>
    <xf numFmtId="0" fontId="2" fillId="3" borderId="28" xfId="8" applyFont="1" applyFill="1" applyBorder="1" applyAlignment="1">
      <alignment horizontal="center" vertical="top" wrapText="1"/>
    </xf>
    <xf numFmtId="168" fontId="2" fillId="8" borderId="5" xfId="5" applyNumberFormat="1" applyFont="1" applyFill="1" applyBorder="1" applyAlignment="1" applyProtection="1">
      <alignment horizontal="right"/>
    </xf>
    <xf numFmtId="168" fontId="2" fillId="8" borderId="6" xfId="5" applyNumberFormat="1" applyFont="1" applyFill="1" applyBorder="1" applyAlignment="1" applyProtection="1">
      <alignment horizontal="right"/>
    </xf>
    <xf numFmtId="168" fontId="2" fillId="8" borderId="7" xfId="5" applyNumberFormat="1" applyFont="1" applyFill="1" applyBorder="1" applyAlignment="1" applyProtection="1">
      <alignment horizontal="right"/>
    </xf>
    <xf numFmtId="0" fontId="2" fillId="0" borderId="18" xfId="8" applyFont="1" applyBorder="1" applyAlignment="1">
      <alignment vertical="top" wrapText="1"/>
    </xf>
    <xf numFmtId="0" fontId="2" fillId="0" borderId="28" xfId="8" applyFont="1" applyBorder="1" applyAlignment="1">
      <alignment horizontal="center" vertical="top" wrapText="1"/>
    </xf>
    <xf numFmtId="168" fontId="3" fillId="5" borderId="7" xfId="5" applyNumberFormat="1" applyFont="1" applyFill="1" applyBorder="1" applyAlignment="1" applyProtection="1">
      <alignment horizontal="right"/>
      <protection locked="0"/>
    </xf>
    <xf numFmtId="0" fontId="2" fillId="3" borderId="18" xfId="8" applyFont="1" applyFill="1" applyBorder="1" applyAlignment="1">
      <alignment vertical="top" wrapText="1"/>
    </xf>
    <xf numFmtId="0" fontId="3" fillId="0" borderId="0" xfId="0" applyFont="1"/>
    <xf numFmtId="0" fontId="3" fillId="3" borderId="18" xfId="8" applyFill="1" applyBorder="1" applyAlignment="1">
      <alignment horizontal="left" vertical="top" wrapText="1" indent="1"/>
    </xf>
    <xf numFmtId="0" fontId="3" fillId="0" borderId="29" xfId="8" applyBorder="1" applyAlignment="1">
      <alignment vertical="top" wrapText="1"/>
    </xf>
    <xf numFmtId="0" fontId="3" fillId="0" borderId="30" xfId="8" applyBorder="1" applyAlignment="1">
      <alignment horizontal="center" vertical="top" wrapText="1"/>
    </xf>
    <xf numFmtId="168" fontId="3" fillId="8" borderId="34" xfId="5" applyNumberFormat="1" applyFont="1" applyFill="1" applyBorder="1" applyAlignment="1" applyProtection="1">
      <alignment horizontal="right"/>
    </xf>
    <xf numFmtId="168" fontId="3" fillId="5" borderId="32" xfId="5" applyNumberFormat="1" applyFont="1" applyFill="1" applyBorder="1" applyAlignment="1" applyProtection="1">
      <alignment horizontal="right"/>
      <protection locked="0"/>
    </xf>
    <xf numFmtId="168" fontId="3" fillId="5" borderId="49" xfId="5" applyNumberFormat="1" applyFont="1" applyFill="1" applyBorder="1" applyAlignment="1" applyProtection="1">
      <alignment horizontal="right"/>
      <protection locked="0"/>
    </xf>
    <xf numFmtId="0" fontId="2" fillId="3" borderId="35" xfId="8" applyFont="1" applyFill="1" applyBorder="1" applyAlignment="1">
      <alignment vertical="top" wrapText="1"/>
    </xf>
    <xf numFmtId="0" fontId="2" fillId="0" borderId="36" xfId="8" applyFont="1" applyBorder="1" applyAlignment="1">
      <alignment horizontal="center" vertical="top" wrapText="1"/>
    </xf>
    <xf numFmtId="168" fontId="2" fillId="8" borderId="40" xfId="5" applyNumberFormat="1" applyFont="1" applyFill="1" applyBorder="1" applyAlignment="1" applyProtection="1">
      <alignment horizontal="right"/>
    </xf>
    <xf numFmtId="169" fontId="3" fillId="5" borderId="38" xfId="5" applyNumberFormat="1" applyFont="1" applyFill="1" applyBorder="1" applyAlignment="1" applyProtection="1">
      <alignment horizontal="right"/>
      <protection locked="0"/>
    </xf>
    <xf numFmtId="169" fontId="3" fillId="5" borderId="46" xfId="5" applyNumberFormat="1" applyFont="1" applyFill="1" applyBorder="1" applyAlignment="1" applyProtection="1">
      <alignment horizontal="right"/>
      <protection locked="0"/>
    </xf>
    <xf numFmtId="169" fontId="2" fillId="8" borderId="40" xfId="5" applyNumberFormat="1" applyFont="1" applyFill="1" applyBorder="1" applyAlignment="1" applyProtection="1">
      <alignment horizontal="right"/>
    </xf>
    <xf numFmtId="0" fontId="30" fillId="0" borderId="0" xfId="8" applyFont="1"/>
    <xf numFmtId="0" fontId="30" fillId="0" borderId="1" xfId="8" applyFont="1" applyBorder="1" applyAlignment="1">
      <alignment vertical="top" wrapText="1"/>
    </xf>
    <xf numFmtId="0" fontId="30" fillId="0" borderId="23" xfId="8" applyFont="1" applyBorder="1" applyAlignment="1">
      <alignment horizontal="center" vertical="top" wrapText="1"/>
    </xf>
    <xf numFmtId="168" fontId="30" fillId="3" borderId="44" xfId="5" applyNumberFormat="1" applyFont="1" applyFill="1" applyBorder="1" applyAlignment="1" applyProtection="1">
      <alignment horizontal="center" vertical="center"/>
    </xf>
    <xf numFmtId="170" fontId="30" fillId="8" borderId="42" xfId="5" applyNumberFormat="1" applyFont="1" applyFill="1" applyBorder="1" applyAlignment="1" applyProtection="1">
      <alignment horizontal="right"/>
    </xf>
    <xf numFmtId="170" fontId="30" fillId="8" borderId="45" xfId="5" applyNumberFormat="1" applyFont="1" applyFill="1" applyBorder="1" applyAlignment="1" applyProtection="1">
      <alignment horizontal="right"/>
    </xf>
    <xf numFmtId="170" fontId="30" fillId="3" borderId="44" xfId="5" applyNumberFormat="1" applyFont="1" applyFill="1" applyBorder="1" applyAlignment="1" applyProtection="1">
      <alignment horizontal="center" vertical="center"/>
    </xf>
    <xf numFmtId="0" fontId="30" fillId="0" borderId="0" xfId="8" applyFont="1" applyAlignment="1">
      <alignment vertical="top" wrapText="1"/>
    </xf>
    <xf numFmtId="0" fontId="30" fillId="0" borderId="0" xfId="8" applyFont="1" applyAlignment="1">
      <alignment horizontal="center" vertical="top" wrapText="1"/>
    </xf>
    <xf numFmtId="166" fontId="30" fillId="0" borderId="0" xfId="5" applyNumberFormat="1" applyFont="1" applyFill="1" applyBorder="1" applyAlignment="1" applyProtection="1">
      <alignment horizontal="center" vertical="center"/>
    </xf>
    <xf numFmtId="166" fontId="30" fillId="0" borderId="0" xfId="5" applyNumberFormat="1" applyFont="1" applyFill="1" applyBorder="1" applyAlignment="1" applyProtection="1">
      <alignment horizontal="right"/>
    </xf>
    <xf numFmtId="166" fontId="31" fillId="0" borderId="0" xfId="5" applyNumberFormat="1" applyFont="1" applyFill="1" applyBorder="1" applyAlignment="1" applyProtection="1">
      <alignment horizontal="right"/>
    </xf>
    <xf numFmtId="166" fontId="2" fillId="0" borderId="0" xfId="5" applyNumberFormat="1" applyFont="1" applyFill="1" applyBorder="1" applyAlignment="1" applyProtection="1">
      <alignment horizontal="right"/>
    </xf>
    <xf numFmtId="0" fontId="3" fillId="0" borderId="0" xfId="8" applyAlignment="1">
      <alignment horizontal="center"/>
    </xf>
    <xf numFmtId="0" fontId="3" fillId="0" borderId="0" xfId="8" applyAlignment="1">
      <alignment horizontal="right"/>
    </xf>
    <xf numFmtId="0" fontId="2" fillId="3" borderId="25" xfId="8" applyFont="1" applyFill="1" applyBorder="1" applyAlignment="1">
      <alignment vertical="top" wrapText="1"/>
    </xf>
    <xf numFmtId="0" fontId="2" fillId="3" borderId="51" xfId="8" applyFont="1" applyFill="1" applyBorder="1" applyAlignment="1">
      <alignment horizontal="center" vertical="top" wrapText="1"/>
    </xf>
    <xf numFmtId="0" fontId="3" fillId="3" borderId="28" xfId="8" applyFill="1" applyBorder="1" applyAlignment="1">
      <alignment horizontal="left" vertical="top" wrapText="1"/>
    </xf>
    <xf numFmtId="0" fontId="3" fillId="0" borderId="28" xfId="8" applyBorder="1" applyAlignment="1">
      <alignment horizontal="left" vertical="top" wrapText="1"/>
    </xf>
    <xf numFmtId="0" fontId="2" fillId="0" borderId="28" xfId="8" applyFont="1" applyBorder="1" applyAlignment="1">
      <alignment vertical="top" wrapText="1"/>
    </xf>
    <xf numFmtId="0" fontId="2" fillId="3" borderId="28" xfId="8" applyFont="1" applyFill="1" applyBorder="1" applyAlignment="1">
      <alignment vertical="top" wrapText="1"/>
    </xf>
    <xf numFmtId="0" fontId="3" fillId="2" borderId="28" xfId="8" applyFill="1" applyBorder="1" applyAlignment="1">
      <alignment vertical="top" wrapText="1"/>
    </xf>
    <xf numFmtId="0" fontId="3" fillId="2" borderId="28" xfId="8" applyFill="1" applyBorder="1" applyAlignment="1">
      <alignment horizontal="center" vertical="top" wrapText="1"/>
    </xf>
    <xf numFmtId="0" fontId="3" fillId="0" borderId="50" xfId="8" applyBorder="1" applyAlignment="1">
      <alignment vertical="top" wrapText="1"/>
    </xf>
    <xf numFmtId="0" fontId="3" fillId="0" borderId="50" xfId="8" applyBorder="1" applyAlignment="1">
      <alignment horizontal="center" vertical="top" wrapText="1"/>
    </xf>
    <xf numFmtId="168" fontId="3" fillId="8" borderId="8" xfId="5" applyNumberFormat="1" applyFont="1" applyFill="1" applyBorder="1" applyAlignment="1" applyProtection="1">
      <alignment horizontal="right"/>
    </xf>
    <xf numFmtId="168" fontId="3" fillId="5" borderId="9" xfId="5" applyNumberFormat="1" applyFont="1" applyFill="1" applyBorder="1" applyAlignment="1" applyProtection="1">
      <alignment horizontal="right"/>
      <protection locked="0"/>
    </xf>
    <xf numFmtId="168" fontId="3" fillId="5" borderId="10" xfId="5" applyNumberFormat="1" applyFont="1" applyFill="1" applyBorder="1" applyAlignment="1" applyProtection="1">
      <alignment horizontal="right"/>
      <protection locked="0"/>
    </xf>
    <xf numFmtId="166" fontId="2" fillId="8" borderId="2" xfId="5" applyNumberFormat="1" applyFont="1" applyFill="1" applyBorder="1" applyAlignment="1" applyProtection="1">
      <alignment horizontal="right"/>
    </xf>
    <xf numFmtId="166" fontId="2" fillId="8" borderId="3" xfId="5" applyNumberFormat="1" applyFont="1" applyFill="1" applyBorder="1" applyAlignment="1" applyProtection="1">
      <alignment horizontal="right"/>
    </xf>
    <xf numFmtId="166" fontId="2" fillId="8" borderId="4" xfId="5" applyNumberFormat="1" applyFont="1" applyFill="1" applyBorder="1" applyAlignment="1" applyProtection="1">
      <alignment horizontal="right"/>
    </xf>
    <xf numFmtId="166" fontId="2" fillId="8" borderId="27" xfId="5" applyNumberFormat="1" applyFont="1" applyFill="1" applyBorder="1" applyAlignment="1" applyProtection="1">
      <alignment horizontal="right"/>
    </xf>
    <xf numFmtId="166" fontId="3" fillId="2" borderId="5" xfId="5" applyNumberFormat="1" applyFont="1" applyFill="1" applyBorder="1" applyAlignment="1" applyProtection="1">
      <alignment horizontal="center"/>
    </xf>
    <xf numFmtId="166" fontId="3" fillId="2" borderId="6" xfId="5" applyNumberFormat="1" applyFont="1" applyFill="1" applyBorder="1" applyAlignment="1" applyProtection="1">
      <alignment horizontal="center"/>
    </xf>
    <xf numFmtId="166" fontId="3" fillId="8" borderId="6" xfId="5" applyNumberFormat="1" applyFont="1" applyFill="1" applyBorder="1" applyAlignment="1" applyProtection="1">
      <alignment horizontal="right"/>
    </xf>
    <xf numFmtId="166" fontId="3" fillId="8" borderId="7" xfId="5" applyNumberFormat="1" applyFont="1" applyFill="1" applyBorder="1" applyAlignment="1" applyProtection="1">
      <alignment horizontal="right"/>
    </xf>
    <xf numFmtId="166" fontId="3" fillId="8" borderId="21" xfId="5" applyNumberFormat="1" applyFont="1" applyFill="1" applyBorder="1" applyAlignment="1" applyProtection="1">
      <alignment horizontal="right"/>
    </xf>
    <xf numFmtId="166" fontId="3" fillId="2" borderId="7" xfId="5" applyNumberFormat="1" applyFont="1" applyFill="1" applyBorder="1" applyAlignment="1" applyProtection="1">
      <alignment horizontal="center"/>
    </xf>
    <xf numFmtId="166" fontId="3" fillId="2" borderId="21" xfId="5" applyNumberFormat="1" applyFont="1" applyFill="1" applyBorder="1" applyAlignment="1" applyProtection="1">
      <alignment horizontal="center"/>
    </xf>
    <xf numFmtId="166" fontId="3" fillId="0" borderId="5" xfId="5" applyNumberFormat="1" applyFont="1" applyFill="1" applyBorder="1" applyAlignment="1" applyProtection="1">
      <alignment horizontal="center"/>
    </xf>
    <xf numFmtId="166" fontId="3" fillId="0" borderId="6" xfId="5" applyNumberFormat="1" applyFont="1" applyFill="1" applyBorder="1" applyAlignment="1" applyProtection="1">
      <alignment horizontal="center"/>
    </xf>
    <xf numFmtId="166" fontId="3" fillId="2" borderId="7" xfId="5" applyNumberFormat="1" applyFont="1" applyFill="1" applyBorder="1" applyAlignment="1" applyProtection="1">
      <alignment horizontal="center" vertical="center"/>
    </xf>
    <xf numFmtId="166" fontId="3" fillId="8" borderId="5" xfId="5" applyNumberFormat="1" applyFont="1" applyFill="1" applyBorder="1" applyAlignment="1" applyProtection="1">
      <alignment horizontal="right"/>
    </xf>
    <xf numFmtId="166" fontId="2" fillId="8" borderId="5" xfId="5" applyNumberFormat="1" applyFont="1" applyFill="1" applyBorder="1" applyAlignment="1" applyProtection="1">
      <alignment horizontal="right"/>
    </xf>
    <xf numFmtId="166" fontId="2" fillId="8" borderId="6" xfId="5" applyNumberFormat="1" applyFont="1" applyFill="1" applyBorder="1" applyAlignment="1" applyProtection="1">
      <alignment horizontal="right"/>
    </xf>
    <xf numFmtId="166" fontId="2" fillId="8" borderId="7" xfId="5" applyNumberFormat="1" applyFont="1" applyFill="1" applyBorder="1" applyAlignment="1" applyProtection="1">
      <alignment horizontal="right"/>
    </xf>
    <xf numFmtId="166" fontId="2" fillId="8" borderId="21" xfId="5" applyNumberFormat="1" applyFont="1" applyFill="1" applyBorder="1" applyAlignment="1" applyProtection="1">
      <alignment horizontal="right"/>
    </xf>
    <xf numFmtId="167" fontId="3" fillId="8" borderId="5" xfId="9" applyNumberFormat="1" applyFont="1" applyFill="1" applyBorder="1" applyAlignment="1" applyProtection="1">
      <alignment horizontal="right"/>
    </xf>
    <xf numFmtId="167" fontId="3" fillId="8" borderId="6" xfId="9" applyNumberFormat="1" applyFont="1" applyFill="1" applyBorder="1" applyAlignment="1" applyProtection="1">
      <alignment horizontal="right"/>
    </xf>
    <xf numFmtId="167" fontId="3" fillId="8" borderId="7" xfId="9" applyNumberFormat="1" applyFont="1" applyFill="1" applyBorder="1" applyAlignment="1" applyProtection="1">
      <alignment horizontal="right"/>
    </xf>
    <xf numFmtId="167" fontId="2" fillId="8" borderId="6" xfId="9" applyNumberFormat="1" applyFont="1" applyFill="1" applyBorder="1" applyAlignment="1" applyProtection="1">
      <alignment horizontal="right"/>
    </xf>
    <xf numFmtId="167" fontId="2" fillId="8" borderId="7" xfId="9" applyNumberFormat="1" applyFont="1" applyFill="1" applyBorder="1" applyAlignment="1" applyProtection="1">
      <alignment horizontal="right"/>
    </xf>
    <xf numFmtId="0" fontId="2" fillId="0" borderId="50" xfId="8" applyFont="1" applyBorder="1" applyAlignment="1">
      <alignment horizontal="center" vertical="top" wrapText="1"/>
    </xf>
    <xf numFmtId="166" fontId="2" fillId="8" borderId="8" xfId="5" applyNumberFormat="1" applyFont="1" applyFill="1" applyBorder="1" applyAlignment="1" applyProtection="1">
      <alignment horizontal="right"/>
    </xf>
    <xf numFmtId="166" fontId="2" fillId="8" borderId="9" xfId="5" applyNumberFormat="1" applyFont="1" applyFill="1" applyBorder="1" applyAlignment="1" applyProtection="1">
      <alignment horizontal="right"/>
    </xf>
    <xf numFmtId="166" fontId="2" fillId="8" borderId="10" xfId="5" applyNumberFormat="1" applyFont="1" applyFill="1" applyBorder="1" applyAlignment="1" applyProtection="1">
      <alignment horizontal="right"/>
    </xf>
    <xf numFmtId="166" fontId="2" fillId="8" borderId="24" xfId="5" applyNumberFormat="1" applyFont="1" applyFill="1" applyBorder="1" applyAlignment="1" applyProtection="1">
      <alignment horizontal="right"/>
    </xf>
    <xf numFmtId="166" fontId="3" fillId="0" borderId="0" xfId="8" applyNumberFormat="1" applyAlignment="1">
      <alignment horizontal="right"/>
    </xf>
    <xf numFmtId="168" fontId="3" fillId="0" borderId="0" xfId="8" applyNumberFormat="1" applyAlignment="1">
      <alignment horizontal="right"/>
    </xf>
    <xf numFmtId="0" fontId="2" fillId="0" borderId="0" xfId="0" applyFont="1"/>
    <xf numFmtId="166" fontId="3" fillId="0" borderId="0" xfId="0" applyNumberFormat="1" applyFont="1"/>
    <xf numFmtId="49" fontId="2" fillId="0" borderId="6" xfId="0" applyNumberFormat="1" applyFont="1" applyBorder="1" applyAlignment="1">
      <alignment wrapText="1"/>
    </xf>
    <xf numFmtId="0" fontId="29" fillId="0" borderId="6" xfId="0" applyFont="1" applyBorder="1" applyAlignment="1">
      <alignment horizontal="center" vertical="center"/>
    </xf>
    <xf numFmtId="0" fontId="2" fillId="0" borderId="6" xfId="10" applyFont="1" applyBorder="1">
      <alignment horizontal="center" vertical="center" wrapText="1"/>
    </xf>
    <xf numFmtId="0" fontId="3" fillId="5" borderId="6" xfId="0" applyFont="1" applyFill="1" applyBorder="1" applyProtection="1">
      <protection locked="0"/>
    </xf>
    <xf numFmtId="0" fontId="3" fillId="0" borderId="6" xfId="8" applyBorder="1" applyAlignment="1">
      <alignment horizontal="center" vertical="top" wrapText="1"/>
    </xf>
    <xf numFmtId="167" fontId="3" fillId="8" borderId="6" xfId="0" applyNumberFormat="1" applyFont="1" applyFill="1" applyBorder="1"/>
    <xf numFmtId="167" fontId="3" fillId="5" borderId="6" xfId="0" applyNumberFormat="1" applyFont="1" applyFill="1" applyBorder="1" applyProtection="1">
      <protection locked="0"/>
    </xf>
    <xf numFmtId="0" fontId="2" fillId="0" borderId="6" xfId="11" applyFont="1" applyFill="1" applyBorder="1" applyAlignment="1" applyProtection="1">
      <alignment horizontal="left"/>
    </xf>
    <xf numFmtId="167" fontId="3" fillId="8" borderId="6" xfId="11" applyNumberFormat="1" applyFont="1" applyFill="1" applyBorder="1" applyAlignment="1" applyProtection="1">
      <alignment horizontal="right"/>
    </xf>
    <xf numFmtId="0" fontId="34" fillId="0" borderId="0" xfId="11" applyFont="1" applyFill="1" applyBorder="1" applyAlignment="1" applyProtection="1">
      <alignment horizontal="left"/>
    </xf>
    <xf numFmtId="0" fontId="3" fillId="0" borderId="0" xfId="8" applyAlignment="1">
      <alignment horizontal="center" vertical="top" wrapText="1"/>
    </xf>
    <xf numFmtId="167" fontId="3" fillId="0" borderId="0" xfId="11" applyNumberFormat="1" applyFont="1" applyFill="1" applyBorder="1" applyAlignment="1" applyProtection="1">
      <alignment horizontal="right"/>
    </xf>
    <xf numFmtId="0" fontId="3" fillId="5" borderId="18" xfId="8" applyFill="1" applyBorder="1" applyAlignment="1">
      <alignment vertical="top" wrapText="1"/>
    </xf>
    <xf numFmtId="0" fontId="29" fillId="5" borderId="6" xfId="0" applyFont="1" applyFill="1" applyBorder="1" applyProtection="1">
      <protection locked="0"/>
    </xf>
    <xf numFmtId="167" fontId="3" fillId="0" borderId="0" xfId="0" applyNumberFormat="1" applyFont="1"/>
    <xf numFmtId="171" fontId="3" fillId="0" borderId="0" xfId="8" applyNumberFormat="1" applyAlignment="1">
      <alignment horizontal="right"/>
    </xf>
    <xf numFmtId="49" fontId="29" fillId="0" borderId="0" xfId="0" applyNumberFormat="1" applyFont="1" applyProtection="1">
      <protection hidden="1"/>
    </xf>
    <xf numFmtId="0" fontId="29" fillId="0" borderId="0" xfId="0" applyFont="1" applyProtection="1">
      <protection hidden="1"/>
    </xf>
    <xf numFmtId="0" fontId="2" fillId="3" borderId="14" xfId="8" applyFont="1" applyFill="1" applyBorder="1" applyAlignment="1">
      <alignment horizontal="center" vertical="top" wrapText="1"/>
    </xf>
    <xf numFmtId="0" fontId="3" fillId="3" borderId="28" xfId="8" applyFill="1" applyBorder="1" applyAlignment="1">
      <alignment vertical="top" wrapText="1"/>
    </xf>
    <xf numFmtId="0" fontId="3" fillId="3" borderId="19" xfId="8" applyFill="1" applyBorder="1" applyAlignment="1">
      <alignment horizontal="center" vertical="top" wrapText="1"/>
    </xf>
    <xf numFmtId="0" fontId="3" fillId="0" borderId="28" xfId="8" applyBorder="1" applyAlignment="1">
      <alignment vertical="top" wrapText="1"/>
    </xf>
    <xf numFmtId="0" fontId="3" fillId="0" borderId="19" xfId="8" applyBorder="1" applyAlignment="1">
      <alignment horizontal="center" vertical="top" wrapText="1"/>
    </xf>
    <xf numFmtId="0" fontId="2" fillId="2" borderId="53" xfId="8" applyFont="1" applyFill="1" applyBorder="1" applyAlignment="1">
      <alignment horizontal="center" vertical="top" wrapText="1"/>
    </xf>
    <xf numFmtId="0" fontId="2" fillId="0" borderId="19" xfId="8" applyFont="1" applyBorder="1" applyAlignment="1">
      <alignment horizontal="center" vertical="top" wrapText="1"/>
    </xf>
    <xf numFmtId="0" fontId="2" fillId="3" borderId="19" xfId="8" applyFont="1" applyFill="1" applyBorder="1" applyAlignment="1">
      <alignment horizontal="center" vertical="top" wrapText="1"/>
    </xf>
    <xf numFmtId="0" fontId="3" fillId="3" borderId="28" xfId="8" applyFill="1" applyBorder="1" applyAlignment="1">
      <alignment horizontal="left" vertical="top" wrapText="1" indent="1"/>
    </xf>
    <xf numFmtId="0" fontId="3" fillId="0" borderId="54" xfId="8" applyBorder="1" applyAlignment="1">
      <alignment horizontal="center" vertical="top" wrapText="1"/>
    </xf>
    <xf numFmtId="0" fontId="2" fillId="3" borderId="36" xfId="8" applyFont="1" applyFill="1" applyBorder="1" applyAlignment="1">
      <alignment vertical="top" wrapText="1"/>
    </xf>
    <xf numFmtId="0" fontId="2" fillId="0" borderId="55" xfId="8" applyFont="1" applyBorder="1" applyAlignment="1">
      <alignment horizontal="center" vertical="top" wrapText="1"/>
    </xf>
    <xf numFmtId="168" fontId="3" fillId="5" borderId="38" xfId="5" applyNumberFormat="1" applyFont="1" applyFill="1" applyBorder="1" applyAlignment="1" applyProtection="1">
      <alignment horizontal="right"/>
      <protection locked="0"/>
    </xf>
    <xf numFmtId="168" fontId="3" fillId="5" borderId="46" xfId="5" applyNumberFormat="1" applyFont="1" applyFill="1" applyBorder="1" applyAlignment="1" applyProtection="1">
      <alignment horizontal="right"/>
      <protection locked="0"/>
    </xf>
    <xf numFmtId="0" fontId="30" fillId="0" borderId="23" xfId="8" applyFont="1" applyBorder="1" applyAlignment="1">
      <alignment vertical="top" wrapText="1"/>
    </xf>
    <xf numFmtId="168" fontId="30" fillId="3" borderId="56" xfId="5" applyNumberFormat="1" applyFont="1" applyFill="1" applyBorder="1" applyAlignment="1" applyProtection="1">
      <alignment horizontal="center" vertical="center"/>
    </xf>
    <xf numFmtId="168" fontId="30" fillId="8" borderId="42" xfId="5" applyNumberFormat="1" applyFont="1" applyFill="1" applyBorder="1" applyAlignment="1" applyProtection="1">
      <alignment horizontal="right"/>
    </xf>
    <xf numFmtId="168" fontId="30" fillId="8" borderId="45" xfId="5" applyNumberFormat="1" applyFont="1" applyFill="1" applyBorder="1" applyAlignment="1" applyProtection="1">
      <alignment horizontal="right"/>
    </xf>
    <xf numFmtId="0" fontId="30" fillId="0" borderId="0" xfId="8" applyFont="1" applyAlignment="1">
      <alignment horizontal="right"/>
    </xf>
    <xf numFmtId="0" fontId="30" fillId="0" borderId="0" xfId="0" applyFont="1"/>
    <xf numFmtId="0" fontId="3" fillId="3" borderId="18" xfId="8" applyFill="1" applyBorder="1" applyAlignment="1">
      <alignment horizontal="left" vertical="top" wrapText="1"/>
    </xf>
    <xf numFmtId="0" fontId="3" fillId="0" borderId="18" xfId="8" applyBorder="1" applyAlignment="1">
      <alignment horizontal="left" vertical="top" wrapText="1"/>
    </xf>
    <xf numFmtId="0" fontId="3" fillId="2" borderId="18" xfId="8" applyFill="1" applyBorder="1" applyAlignment="1">
      <alignment vertical="top" wrapText="1"/>
    </xf>
    <xf numFmtId="0" fontId="3" fillId="0" borderId="57" xfId="8" applyBorder="1" applyAlignment="1">
      <alignment vertical="top" wrapText="1"/>
    </xf>
    <xf numFmtId="49" fontId="2" fillId="0" borderId="27" xfId="0" applyNumberFormat="1" applyFont="1" applyBorder="1" applyAlignment="1">
      <alignment wrapText="1"/>
    </xf>
    <xf numFmtId="0" fontId="3" fillId="0" borderId="12" xfId="0" applyFont="1" applyBorder="1" applyAlignment="1">
      <alignment horizontal="center" vertical="center"/>
    </xf>
    <xf numFmtId="0" fontId="2" fillId="0" borderId="3" xfId="10" applyFont="1" applyBorder="1">
      <alignment horizontal="center" vertical="center" wrapText="1"/>
    </xf>
    <xf numFmtId="0" fontId="2" fillId="0" borderId="4" xfId="10" applyFont="1" applyBorder="1">
      <alignment horizontal="center" vertical="center" wrapText="1"/>
    </xf>
    <xf numFmtId="167" fontId="3" fillId="5" borderId="7" xfId="0" applyNumberFormat="1" applyFont="1" applyFill="1" applyBorder="1" applyProtection="1">
      <protection locked="0"/>
    </xf>
    <xf numFmtId="0" fontId="3" fillId="5" borderId="21" xfId="0" applyFont="1" applyFill="1" applyBorder="1" applyProtection="1">
      <protection locked="0"/>
    </xf>
    <xf numFmtId="167" fontId="3" fillId="5" borderId="21" xfId="0" applyNumberFormat="1" applyFont="1" applyFill="1" applyBorder="1" applyProtection="1">
      <protection locked="0"/>
    </xf>
    <xf numFmtId="0" fontId="2" fillId="0" borderId="39" xfId="11" applyFont="1" applyFill="1" applyBorder="1" applyAlignment="1" applyProtection="1">
      <alignment horizontal="left"/>
    </xf>
    <xf numFmtId="167" fontId="3" fillId="8" borderId="38" xfId="11" applyNumberFormat="1" applyFont="1" applyFill="1" applyBorder="1" applyAlignment="1" applyProtection="1">
      <alignment horizontal="right"/>
    </xf>
    <xf numFmtId="167" fontId="3" fillId="8" borderId="46" xfId="11" applyNumberFormat="1" applyFont="1" applyFill="1" applyBorder="1" applyAlignment="1" applyProtection="1">
      <alignment horizontal="right"/>
    </xf>
    <xf numFmtId="0" fontId="30" fillId="0" borderId="0" xfId="11" applyFont="1" applyFill="1" applyBorder="1" applyAlignment="1" applyProtection="1">
      <alignment horizontal="left"/>
    </xf>
    <xf numFmtId="49" fontId="2" fillId="0" borderId="3" xfId="0" applyNumberFormat="1" applyFont="1" applyBorder="1" applyAlignment="1">
      <alignment wrapText="1"/>
    </xf>
    <xf numFmtId="0" fontId="3" fillId="5" borderId="6" xfId="0" applyFont="1" applyFill="1" applyBorder="1" applyAlignment="1" applyProtection="1">
      <alignment wrapText="1"/>
      <protection locked="0"/>
    </xf>
    <xf numFmtId="167" fontId="3" fillId="8" borderId="38" xfId="0" applyNumberFormat="1" applyFont="1" applyFill="1" applyBorder="1"/>
    <xf numFmtId="167" fontId="3" fillId="8" borderId="46" xfId="0" applyNumberFormat="1" applyFont="1" applyFill="1" applyBorder="1"/>
    <xf numFmtId="49" fontId="3" fillId="0" borderId="0" xfId="0" applyNumberFormat="1" applyFont="1" applyProtection="1">
      <protection hidden="1"/>
    </xf>
    <xf numFmtId="0" fontId="3" fillId="0" borderId="0" xfId="0" applyFont="1" applyProtection="1">
      <protection hidden="1"/>
    </xf>
    <xf numFmtId="0" fontId="13" fillId="3" borderId="18" xfId="2" applyFont="1" applyFill="1" applyBorder="1" applyAlignment="1" applyProtection="1">
      <alignment horizontal="left" vertical="center" wrapText="1"/>
    </xf>
    <xf numFmtId="164" fontId="11" fillId="2" borderId="18" xfId="2" applyNumberFormat="1" applyFont="1" applyFill="1" applyBorder="1" applyAlignment="1" applyProtection="1">
      <alignment horizontal="center" vertical="center" wrapText="1"/>
    </xf>
    <xf numFmtId="164" fontId="11" fillId="2" borderId="19" xfId="2" applyNumberFormat="1" applyFont="1" applyFill="1" applyBorder="1" applyAlignment="1" applyProtection="1">
      <alignment horizontal="center" vertical="center" wrapText="1"/>
    </xf>
    <xf numFmtId="164" fontId="11" fillId="2" borderId="13" xfId="2" applyNumberFormat="1" applyFont="1" applyFill="1" applyBorder="1" applyAlignment="1" applyProtection="1">
      <alignment horizontal="center" vertical="center" wrapText="1"/>
    </xf>
    <xf numFmtId="164" fontId="11" fillId="2" borderId="14" xfId="2" applyNumberFormat="1" applyFont="1" applyFill="1" applyBorder="1" applyAlignment="1" applyProtection="1">
      <alignment horizontal="center" vertical="center" wrapText="1"/>
    </xf>
    <xf numFmtId="164" fontId="11" fillId="2" borderId="15" xfId="2" applyNumberFormat="1" applyFont="1" applyFill="1" applyBorder="1" applyAlignment="1" applyProtection="1">
      <alignment horizontal="center" vertical="center" wrapText="1"/>
    </xf>
    <xf numFmtId="164" fontId="11" fillId="2" borderId="22" xfId="2" applyNumberFormat="1" applyFont="1" applyFill="1" applyBorder="1" applyAlignment="1" applyProtection="1">
      <alignment horizontal="center" vertical="center" wrapText="1"/>
    </xf>
    <xf numFmtId="0" fontId="11" fillId="2" borderId="11" xfId="2" applyFont="1" applyFill="1" applyBorder="1" applyAlignment="1" applyProtection="1">
      <alignment horizontal="center" vertical="center" wrapText="1"/>
    </xf>
    <xf numFmtId="0" fontId="11" fillId="2" borderId="16" xfId="2" applyFont="1" applyFill="1" applyBorder="1" applyAlignment="1" applyProtection="1">
      <alignment horizontal="center" vertical="center" wrapText="1"/>
    </xf>
    <xf numFmtId="0" fontId="11" fillId="2" borderId="1" xfId="2" applyFont="1" applyFill="1" applyBorder="1" applyAlignment="1" applyProtection="1">
      <alignment horizontal="center" vertical="center" wrapText="1"/>
    </xf>
    <xf numFmtId="0" fontId="11" fillId="2" borderId="12" xfId="2" applyFont="1" applyFill="1" applyBorder="1" applyAlignment="1" applyProtection="1">
      <alignment horizontal="center" vertical="center" wrapText="1"/>
    </xf>
    <xf numFmtId="0" fontId="11" fillId="2" borderId="17" xfId="2" applyFont="1" applyFill="1" applyBorder="1" applyAlignment="1" applyProtection="1">
      <alignment horizontal="center" vertical="center" wrapText="1"/>
    </xf>
    <xf numFmtId="0" fontId="11" fillId="2" borderId="23" xfId="2" applyFont="1" applyFill="1" applyBorder="1" applyAlignment="1" applyProtection="1">
      <alignment horizontal="center" vertical="center" wrapText="1"/>
    </xf>
    <xf numFmtId="164" fontId="11" fillId="2" borderId="48" xfId="2" applyNumberFormat="1" applyFont="1" applyFill="1" applyBorder="1" applyAlignment="1" applyProtection="1">
      <alignment horizontal="center" vertical="center" wrapText="1"/>
    </xf>
    <xf numFmtId="164" fontId="26" fillId="2" borderId="13" xfId="2" applyNumberFormat="1" applyFont="1" applyFill="1" applyBorder="1" applyAlignment="1" applyProtection="1">
      <alignment horizontal="center" vertical="center" wrapText="1"/>
    </xf>
    <xf numFmtId="164" fontId="26" fillId="2" borderId="14" xfId="2" applyNumberFormat="1" applyFont="1" applyFill="1" applyBorder="1" applyAlignment="1" applyProtection="1">
      <alignment horizontal="center" vertical="center" wrapText="1"/>
    </xf>
    <xf numFmtId="164" fontId="26" fillId="2" borderId="48" xfId="2" applyNumberFormat="1" applyFont="1" applyFill="1" applyBorder="1" applyAlignment="1" applyProtection="1">
      <alignment horizontal="center" vertical="center" wrapText="1"/>
    </xf>
    <xf numFmtId="164" fontId="26" fillId="2" borderId="15" xfId="2" applyNumberFormat="1" applyFont="1" applyFill="1" applyBorder="1" applyAlignment="1" applyProtection="1">
      <alignment horizontal="center" vertical="center" wrapText="1"/>
    </xf>
    <xf numFmtId="0" fontId="2" fillId="3" borderId="30" xfId="8" applyFont="1" applyFill="1" applyBorder="1" applyAlignment="1">
      <alignment horizontal="left" vertical="center" wrapText="1"/>
    </xf>
    <xf numFmtId="0" fontId="2" fillId="3" borderId="51" xfId="8" applyFont="1" applyFill="1" applyBorder="1" applyAlignment="1">
      <alignment horizontal="left" vertical="center" wrapText="1"/>
    </xf>
    <xf numFmtId="0" fontId="3" fillId="2" borderId="25" xfId="8" applyFill="1" applyBorder="1" applyAlignment="1">
      <alignment horizontal="center" vertical="center" wrapText="1"/>
    </xf>
    <xf numFmtId="0" fontId="3" fillId="2" borderId="28" xfId="8" applyFill="1" applyBorder="1" applyAlignment="1">
      <alignment horizontal="center" vertical="center" wrapText="1"/>
    </xf>
    <xf numFmtId="0" fontId="3" fillId="2" borderId="50" xfId="8" applyFill="1" applyBorder="1" applyAlignment="1">
      <alignment horizontal="center" vertical="center" wrapText="1"/>
    </xf>
    <xf numFmtId="164" fontId="2" fillId="2" borderId="13" xfId="8" applyNumberFormat="1" applyFont="1" applyFill="1" applyBorder="1" applyAlignment="1">
      <alignment horizontal="center" vertical="center" wrapText="1"/>
    </xf>
    <xf numFmtId="164" fontId="2" fillId="2" borderId="14" xfId="8" applyNumberFormat="1" applyFont="1" applyFill="1" applyBorder="1" applyAlignment="1">
      <alignment horizontal="center" vertical="center" wrapText="1"/>
    </xf>
    <xf numFmtId="164" fontId="2" fillId="2" borderId="15" xfId="8" applyNumberFormat="1" applyFont="1" applyFill="1" applyBorder="1" applyAlignment="1">
      <alignment horizontal="center" vertical="center" wrapText="1"/>
    </xf>
    <xf numFmtId="164" fontId="3" fillId="2" borderId="5" xfId="8" applyNumberFormat="1" applyFill="1" applyBorder="1" applyAlignment="1">
      <alignment horizontal="center" vertical="center" wrapText="1"/>
    </xf>
    <xf numFmtId="164" fontId="3" fillId="2" borderId="6" xfId="8" applyNumberFormat="1" applyFill="1" applyBorder="1" applyAlignment="1">
      <alignment horizontal="center" vertical="center" wrapText="1"/>
    </xf>
    <xf numFmtId="164" fontId="3" fillId="2" borderId="7" xfId="8" applyNumberFormat="1" applyFill="1" applyBorder="1" applyAlignment="1">
      <alignment horizontal="center" vertical="center" wrapText="1"/>
    </xf>
    <xf numFmtId="0" fontId="2" fillId="3" borderId="18" xfId="8" applyFont="1" applyFill="1" applyBorder="1" applyAlignment="1">
      <alignment horizontal="left" vertical="center" wrapText="1"/>
    </xf>
    <xf numFmtId="0" fontId="3" fillId="2" borderId="11" xfId="8" applyFill="1" applyBorder="1" applyAlignment="1">
      <alignment horizontal="center" vertical="center" wrapText="1"/>
    </xf>
    <xf numFmtId="0" fontId="3" fillId="2" borderId="16" xfId="8" applyFill="1" applyBorder="1" applyAlignment="1">
      <alignment horizontal="center" vertical="center" wrapText="1"/>
    </xf>
    <xf numFmtId="0" fontId="3" fillId="2" borderId="1" xfId="8" applyFill="1" applyBorder="1" applyAlignment="1">
      <alignment horizontal="center" vertical="center" wrapText="1"/>
    </xf>
    <xf numFmtId="0" fontId="3" fillId="2" borderId="12" xfId="8" applyFill="1" applyBorder="1" applyAlignment="1">
      <alignment horizontal="center" vertical="center" wrapText="1"/>
    </xf>
    <xf numFmtId="0" fontId="3" fillId="2" borderId="17" xfId="8" applyFill="1" applyBorder="1" applyAlignment="1">
      <alignment horizontal="center" vertical="center" wrapText="1"/>
    </xf>
    <xf numFmtId="0" fontId="3" fillId="2" borderId="23" xfId="8" applyFill="1" applyBorder="1" applyAlignment="1">
      <alignment horizontal="center" vertical="center" wrapText="1"/>
    </xf>
    <xf numFmtId="164" fontId="3" fillId="2" borderId="18" xfId="8" applyNumberFormat="1" applyFill="1" applyBorder="1" applyAlignment="1">
      <alignment horizontal="center" vertical="center" wrapText="1"/>
    </xf>
    <xf numFmtId="164" fontId="3" fillId="2" borderId="19" xfId="8" applyNumberFormat="1" applyFill="1" applyBorder="1" applyAlignment="1">
      <alignment horizontal="center" vertical="center" wrapText="1"/>
    </xf>
    <xf numFmtId="164" fontId="3" fillId="2" borderId="20" xfId="8" applyNumberFormat="1" applyFill="1" applyBorder="1" applyAlignment="1">
      <alignment horizontal="center" vertical="center" wrapText="1"/>
    </xf>
    <xf numFmtId="164" fontId="3" fillId="2" borderId="21" xfId="8" applyNumberFormat="1" applyFill="1" applyBorder="1" applyAlignment="1">
      <alignment horizontal="center" vertical="center" wrapText="1"/>
    </xf>
    <xf numFmtId="164" fontId="3" fillId="2" borderId="22" xfId="8" applyNumberFormat="1" applyFill="1" applyBorder="1" applyAlignment="1">
      <alignment horizontal="center" vertical="center" wrapText="1"/>
    </xf>
    <xf numFmtId="0" fontId="3" fillId="2" borderId="30" xfId="8" applyFill="1" applyBorder="1" applyAlignment="1">
      <alignment horizontal="center" vertical="center" wrapText="1"/>
    </xf>
  </cellXfs>
  <cellStyles count="12">
    <cellStyle name="Гиперссылка 2" xfId="11" xr:uid="{A216499F-5CE2-493A-82DB-34C8FBF4EEF1}"/>
    <cellStyle name="Гиперссылка 5" xfId="3" xr:uid="{00000000-0005-0000-0000-000000000000}"/>
    <cellStyle name="ЗаголовокСтолбца" xfId="10" xr:uid="{5B314083-CA35-4595-9ABE-32E5DFCD3045}"/>
    <cellStyle name="Обычный" xfId="0" builtinId="0"/>
    <cellStyle name="Обычный 11 2" xfId="2" xr:uid="{00000000-0005-0000-0000-000002000000}"/>
    <cellStyle name="Обычный 11 2 4" xfId="8" xr:uid="{270E4544-861F-4BAC-B392-3905D1BFF55F}"/>
    <cellStyle name="Обычный 14" xfId="4" xr:uid="{00000000-0005-0000-0000-000003000000}"/>
    <cellStyle name="Обычный 3 4" xfId="1" xr:uid="{00000000-0005-0000-0000-000004000000}"/>
    <cellStyle name="Процентный 8" xfId="6" xr:uid="{00000000-0005-0000-0000-000005000000}"/>
    <cellStyle name="Процентный 8 2" xfId="9" xr:uid="{4FBF96C3-26D9-44AF-8C17-F25D9AF0ED6A}"/>
    <cellStyle name="Финансовый 8" xfId="5" xr:uid="{00000000-0005-0000-0000-000006000000}"/>
    <cellStyle name="Формула" xfId="7" xr:uid="{00000000-0005-0000-0000-000007000000}"/>
  </cellStyles>
  <dxfs count="3"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21</xdr:row>
      <xdr:rowOff>38100</xdr:rowOff>
    </xdr:from>
    <xdr:to>
      <xdr:col>1</xdr:col>
      <xdr:colOff>390525</xdr:colOff>
      <xdr:row>22</xdr:row>
      <xdr:rowOff>171450</xdr:rowOff>
    </xdr:to>
    <xdr:sp macro="" textlink="">
      <xdr:nvSpPr>
        <xdr:cNvPr id="2" name="b_unlock" hidden="1">
          <a:extLst>
            <a:ext uri="{FF2B5EF4-FFF2-40B4-BE49-F238E27FC236}">
              <a16:creationId xmlns:a16="http://schemas.microsoft.com/office/drawing/2014/main" id="{8ABF150D-7DF8-42C0-AFCB-2A02ED1B60BF}"/>
            </a:ext>
          </a:extLst>
        </xdr:cNvPr>
        <xdr:cNvSpPr/>
      </xdr:nvSpPr>
      <xdr:spPr>
        <a:xfrm>
          <a:off x="304800" y="771525"/>
          <a:ext cx="323850" cy="323850"/>
        </a:xfrm>
        <a:prstGeom prst="rect">
          <a:avLst/>
        </a:prstGeom>
        <a:blipFill dpi="0" rotWithShape="1">
          <a:blip xmlns:r="http://schemas.openxmlformats.org/officeDocument/2006/relationships" r:embed="rId1"/>
          <a:srcRect/>
          <a:stretch>
            <a:fillRect l="3000" t="7000" r="3000" b="7000"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LocksWithSheet="0" fPrintsWithSheet="0"/>
  </xdr:twoCellAnchor>
  <xdr:twoCellAnchor editAs="oneCell">
    <xdr:from>
      <xdr:col>1</xdr:col>
      <xdr:colOff>76200</xdr:colOff>
      <xdr:row>20</xdr:row>
      <xdr:rowOff>180975</xdr:rowOff>
    </xdr:from>
    <xdr:to>
      <xdr:col>1</xdr:col>
      <xdr:colOff>409575</xdr:colOff>
      <xdr:row>22</xdr:row>
      <xdr:rowOff>142875</xdr:rowOff>
    </xdr:to>
    <xdr:sp macro="" textlink="">
      <xdr:nvSpPr>
        <xdr:cNvPr id="3" name="b_lock" descr="3, 2">
          <a:extLst>
            <a:ext uri="{FF2B5EF4-FFF2-40B4-BE49-F238E27FC236}">
              <a16:creationId xmlns:a16="http://schemas.microsoft.com/office/drawing/2014/main" id="{94A2FCD4-4752-4FF4-AED6-9B82BDB058E5}"/>
            </a:ext>
          </a:extLst>
        </xdr:cNvPr>
        <xdr:cNvSpPr/>
      </xdr:nvSpPr>
      <xdr:spPr>
        <a:xfrm>
          <a:off x="314325" y="723900"/>
          <a:ext cx="333375" cy="342900"/>
        </a:xfrm>
        <a:prstGeom prst="rect">
          <a:avLst/>
        </a:prstGeom>
        <a:blipFill dpi="0" rotWithShape="1">
          <a:blip xmlns:r="http://schemas.openxmlformats.org/officeDocument/2006/relationships" r:embed="rId2"/>
          <a:srcRect/>
          <a:stretch>
            <a:fillRect l="3000" t="7000" r="3000" b="7000"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20</xdr:row>
      <xdr:rowOff>66675</xdr:rowOff>
    </xdr:from>
    <xdr:to>
      <xdr:col>1</xdr:col>
      <xdr:colOff>381000</xdr:colOff>
      <xdr:row>22</xdr:row>
      <xdr:rowOff>66675</xdr:rowOff>
    </xdr:to>
    <xdr:sp macro="" textlink="">
      <xdr:nvSpPr>
        <xdr:cNvPr id="2" name="b_unlock" hidden="1">
          <a:extLst>
            <a:ext uri="{FF2B5EF4-FFF2-40B4-BE49-F238E27FC236}">
              <a16:creationId xmlns:a16="http://schemas.microsoft.com/office/drawing/2014/main" id="{6E7E42EF-99B2-498F-99BA-7F0BF8D4ACB6}"/>
            </a:ext>
          </a:extLst>
        </xdr:cNvPr>
        <xdr:cNvSpPr/>
      </xdr:nvSpPr>
      <xdr:spPr>
        <a:xfrm>
          <a:off x="295275" y="590550"/>
          <a:ext cx="323850" cy="323850"/>
        </a:xfrm>
        <a:prstGeom prst="rect">
          <a:avLst/>
        </a:prstGeom>
        <a:blipFill dpi="0" rotWithShape="1">
          <a:blip xmlns:r="http://schemas.openxmlformats.org/officeDocument/2006/relationships" r:embed="rId1"/>
          <a:srcRect/>
          <a:stretch>
            <a:fillRect l="3000" t="7000" r="3000" b="7000"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LocksWithSheet="0" fPrintsWithSheet="0"/>
  </xdr:twoCellAnchor>
  <xdr:twoCellAnchor editAs="oneCell">
    <xdr:from>
      <xdr:col>1</xdr:col>
      <xdr:colOff>47625</xdr:colOff>
      <xdr:row>20</xdr:row>
      <xdr:rowOff>57150</xdr:rowOff>
    </xdr:from>
    <xdr:to>
      <xdr:col>1</xdr:col>
      <xdr:colOff>381000</xdr:colOff>
      <xdr:row>22</xdr:row>
      <xdr:rowOff>76200</xdr:rowOff>
    </xdr:to>
    <xdr:sp macro="" textlink="">
      <xdr:nvSpPr>
        <xdr:cNvPr id="3" name="b_lock" descr="3, 2">
          <a:extLst>
            <a:ext uri="{FF2B5EF4-FFF2-40B4-BE49-F238E27FC236}">
              <a16:creationId xmlns:a16="http://schemas.microsoft.com/office/drawing/2014/main" id="{ADCCD7B7-954C-4FFE-91E8-B4847FB1660A}"/>
            </a:ext>
          </a:extLst>
        </xdr:cNvPr>
        <xdr:cNvSpPr/>
      </xdr:nvSpPr>
      <xdr:spPr>
        <a:xfrm>
          <a:off x="285750" y="581025"/>
          <a:ext cx="333375" cy="342900"/>
        </a:xfrm>
        <a:prstGeom prst="rect">
          <a:avLst/>
        </a:prstGeom>
        <a:blipFill dpi="0" rotWithShape="1">
          <a:blip xmlns:r="http://schemas.openxmlformats.org/officeDocument/2006/relationships" r:embed="rId2"/>
          <a:srcRect/>
          <a:stretch>
            <a:fillRect l="3000" t="7000" r="3000" b="7000"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LocksWithSheet="0"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htirbatyOG\Desktop\&#1054;&#1076;&#1080;&#1085;&#1094;&#1086;&#1074;&#1089;&#1082;&#1080;&#1081;%20&#1090;&#1077;&#1087;&#1083;&#1086;&#1089;&#1077;&#1090;&#1100;_BALANCE.CALC.TARIFF.WARM.2020YEAR_(v1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&#1058;&#1072;&#1088;&#1080;&#1092;&#1085;&#1086;&#1077;%20&#1088;&#1077;&#1075;&#1091;&#1083;&#1080;&#1088;&#1086;&#1074;&#1072;&#1085;&#1080;&#1077;%202022\&#1062;&#1048;&#1060;&#1056;&#1054;&#1042;&#1048;&#1047;&#1040;&#1062;&#1048;&#1071;\&#1064;&#1072;&#1073;&#1083;&#1086;&#1085;%20&#1089;&#1077;&#1090;&#1080;\&#1064;&#1072;&#1073;&#1083;&#1086;&#1085;\2021-01-26%20&#1086;&#1090;&#1087;&#1088;&#1072;&#1074;&#1083;&#1077;&#1085;%20&#1088;&#1072;&#1079;&#1088;&#1072;&#1073;&#1086;&#1090;&#1095;&#1080;&#1082;&#1072;&#1084;%20&#1084;&#1072;&#1082;&#1077;&#1090;\&#1050;&#1086;&#1087;&#1080;&#1103;%20smart%20template%20EE-3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&#1054;&#1090;&#1076;&#1077;&#1083;%20&#1073;&#1072;&#1083;&#1072;&#1085;&#1089;&#1086;&#1074;_&#1080;_&#1091;&#1095;&#1077;&#1090;&#1072;_&#1101;&#1083;&#1077;&#1082;&#1090;&#1088;&#1086;&#1101;&#1085;&#1077;&#1088;&#1075;&#1080;&#1080;\5_&#1060;&#1086;&#1088;&#1084;&#1099;_&#1087;&#1088;&#1086;&#1075;&#1085;&#1086;&#1079;&#1085;&#1086;&#1075;&#1086;_&#1073;&#1072;&#1083;&#1072;&#1085;&#1089;&#1072;\&#1055;&#1088;&#1080;&#1083;&#1086;&#1078;&#1077;&#1085;&#1080;&#1077;_&#1089;&#1077;&#1090;&#1080;_&#1062;&#1069;&#1050;_&#1060;&#1072;&#1082;&#1090;_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VLDData"/>
      <sheetName val="modVLDTM"/>
      <sheetName val="Инструкция"/>
      <sheetName val="Лог обновления"/>
      <sheetName val="Титульный"/>
      <sheetName val="Список территорий"/>
      <sheetName val="Список объектов"/>
      <sheetName val="ИП"/>
      <sheetName val="КС"/>
      <sheetName val="TECHSHEET"/>
      <sheetName val="TECH_HORISONTAL"/>
      <sheetName val="TECH_VERTICAL"/>
      <sheetName val="REESTR_ORG"/>
      <sheetName val="REESTR_SOURCE"/>
      <sheetName val="БПр"/>
      <sheetName val="БТр"/>
      <sheetName val="К"/>
      <sheetName val="Т"/>
      <sheetName val="ТМ1"/>
      <sheetName val="ТМ2"/>
      <sheetName val="ХВС.БПр"/>
      <sheetName val="ХВС.БТр"/>
      <sheetName val="ХВС.К"/>
      <sheetName val="ХВС.Р"/>
      <sheetName val="ХВС.ТМ1"/>
      <sheetName val="ХВС.ТМ2"/>
      <sheetName val="ВО.БПр"/>
      <sheetName val="ВО.БТр"/>
      <sheetName val="ВО.К"/>
      <sheetName val="ВО.Р"/>
      <sheetName val="ВО.ТМ1"/>
      <sheetName val="ВО.ТМ2"/>
      <sheetName val="ГВС.ТМ1"/>
      <sheetName val="ГВС.ТМ2"/>
      <sheetName val="ПП исх"/>
      <sheetName val="ПП вход"/>
      <sheetName val="ТН"/>
      <sheetName val="Комментарии"/>
      <sheetName val="Проверка"/>
      <sheetName val="REESTR_MO"/>
      <sheetName val="REESTR_LOCATION"/>
      <sheetName val="AUTHORISATION"/>
      <sheetName val="DICTIONARIES"/>
      <sheetName val="FILE_STORE_DATA"/>
      <sheetName val="PLAN1X_LIST_SUBSIDIARY"/>
      <sheetName val="PLAN1X_LIST_NVV"/>
      <sheetName val="PLAN1X_LIST_ORG"/>
      <sheetName val="PLAN1X_LIST_MO"/>
      <sheetName val="PLAN1X_LIST_DPR"/>
      <sheetName val="PLAN1X_LIST_SRC"/>
      <sheetName val="PLAN1X_LIST_CNCSN_IP"/>
      <sheetName val="PLAN1X_LIST_IP"/>
      <sheetName val="PLAN1X_LIST_CNCSN"/>
      <sheetName val="PLAN1X_LIST_PPL_TM"/>
      <sheetName val="PLAN1X_RESELL_OUTCOME"/>
      <sheetName val="PLAN1X_RESELL_INCOME"/>
      <sheetName val="PLAN1X_BPR"/>
      <sheetName val="PLAN1X_BTR"/>
      <sheetName val="PLAN1X_CALC"/>
      <sheetName val="PLAN1X_FUEL"/>
      <sheetName val="PLAN1X_REAGENT"/>
      <sheetName val="PLAN1X_TM1"/>
      <sheetName val="PLAN1X_TM2"/>
      <sheetName val="modGetGeoBase"/>
      <sheetName val="modServiceAPI"/>
      <sheetName val="modInfo"/>
      <sheetName val="modUIButtons"/>
      <sheetName val="modVLDCommon"/>
      <sheetName val="modVLDIntegrity"/>
      <sheetName val="modDataFEDERAL"/>
      <sheetName val="modGeneralAPI"/>
      <sheetName val="modSheetTitle"/>
      <sheetName val="modListMO"/>
      <sheetName val="modListObjects"/>
      <sheetName val="modListIp"/>
      <sheetName val="modListCncsn"/>
      <sheetName val="modBalPr"/>
      <sheetName val="modBalTr"/>
      <sheetName val="modCalc"/>
      <sheetName val="modFuel"/>
      <sheetName val="modReagent"/>
      <sheetName val="modTM1"/>
      <sheetName val="modTM2"/>
      <sheetName val="modResellIncome"/>
      <sheetName val="modResellOutcome"/>
      <sheetName val="modListPplTm"/>
      <sheetName val="modRequestSpecificData"/>
      <sheetName val="modRequestGenericData"/>
      <sheetName val="modfrmRegion"/>
      <sheetName val="modVLDGeneral"/>
      <sheetName val="modfrmPLAN1XCheckIn"/>
      <sheetName val="modfrmPLAN1XUpdate"/>
      <sheetName val="modPLAN1XUpdate"/>
      <sheetName val="modVLDUniqueness"/>
      <sheetName val="modfrmReestr"/>
      <sheetName val="modfrmOrg"/>
      <sheetName val="modfrmArea"/>
      <sheetName val="modUpdTemplMain"/>
      <sheetName val="modfrmCheckUpdates"/>
      <sheetName val="modfrmDateChoose"/>
      <sheetName val="modIHLCommandBar"/>
      <sheetName val="modfrmHEATAdditionalOrgData"/>
      <sheetName val="modfrmHEATFUELSelector"/>
      <sheetName val="modfrmReportMode"/>
      <sheetName val="modfrmDPRConstructor"/>
      <sheetName val="modfrmIPConstructor"/>
      <sheetName val="modfrmCNCSNConstructor"/>
      <sheetName val="modPOST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9">
          <cell r="H9" t="str">
            <v>2020</v>
          </cell>
        </row>
        <row r="19">
          <cell r="H19" t="str">
            <v>Некомбинированное производство :: Передача :: Сбыт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>
        <row r="1">
          <cell r="T1" t="str">
            <v>Горячая вода. через тепловую сеть</v>
          </cell>
        </row>
        <row r="5">
          <cell r="R5">
            <v>1.2</v>
          </cell>
        </row>
        <row r="23">
          <cell r="H23" t="str">
            <v>ТЭ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ие замечания"/>
      <sheetName val="Титул"/>
      <sheetName val="Опрос"/>
      <sheetName val="ББ (2)"/>
      <sheetName val="ОФР (2)"/>
      <sheetName val="Чек-лист раздельный учет"/>
      <sheetName val="ББ"/>
      <sheetName val="ОФР"/>
      <sheetName val="ДЗ"/>
      <sheetName val="Форма описи"/>
      <sheetName val="1C"/>
      <sheetName val="ОПФ"/>
      <sheetName val="ПредметнаяОбласть"/>
      <sheetName val="ОтрасльЖКХ"/>
      <sheetName val="МетодыРегулирования"/>
      <sheetName val="МУНЫ"/>
      <sheetName val="Поставщики"/>
      <sheetName val="Табл.1.6"/>
      <sheetName val="_скрытый"/>
      <sheetName val="_Директории"/>
      <sheetName val="_Виды деятельности"/>
      <sheetName val="набор_листов"/>
      <sheetName val="Листы"/>
      <sheetName val="Соответствия"/>
      <sheetName val="Титульный"/>
      <sheetName val="Скрытый"/>
      <sheetName val="Активы"/>
      <sheetName val="Активы для ГО"/>
      <sheetName val="Активы-Эл"/>
      <sheetName val="Активы-Эл_Анализ"/>
      <sheetName val="Аренда"/>
      <sheetName val="Амортизация"/>
      <sheetName val="Абоненты"/>
      <sheetName val="Транспортирование"/>
      <sheetName val="Налог водный"/>
      <sheetName val="РСД"/>
      <sheetName val="Налог земельный"/>
      <sheetName val="Транспортный налог"/>
      <sheetName val="НВОС"/>
      <sheetName val="ФОТ-Эл"/>
      <sheetName val="ФОТ"/>
      <sheetName val="ПР"/>
      <sheetName val="АУП"/>
      <sheetName val="ФОТ-Эл РЕГ"/>
      <sheetName val="УНПХ"/>
      <sheetName val="Подряд"/>
      <sheetName val="ЭЭ-1"/>
      <sheetName val="ЭЭ-2"/>
      <sheetName val="Норм.прибыль"/>
      <sheetName val="Топливо"/>
      <sheetName val="Топливо-1"/>
      <sheetName val="Запасы топлива"/>
      <sheetName val="Материалы"/>
      <sheetName val="Смазочные материалы"/>
      <sheetName val="импорт данных"/>
      <sheetName val="Активы-р"/>
      <sheetName val="ИКА"/>
      <sheetName val="OPEX для ИКА"/>
      <sheetName val="ИСУ"/>
      <sheetName val="Абоненты_"/>
      <sheetName val="импорт данных РЕГ"/>
      <sheetName val="ФАЙЛ Баланс_"/>
      <sheetName val="Титульный баланс"/>
      <sheetName val="Баланс ЭЭ"/>
      <sheetName val="Баланс Мощности"/>
      <sheetName val="Ур потерь"/>
      <sheetName val="Баланс ЭЭ РЕГ"/>
      <sheetName val="Баланс Мощности РЕГ"/>
      <sheetName val="ФАЙЛ КНК"/>
      <sheetName val="Титульный2"/>
      <sheetName val="Форма 1.3"/>
      <sheetName val="Форма 1.7"/>
      <sheetName val="Форма 1.9"/>
      <sheetName val="Форма 3.1"/>
      <sheetName val="Форма 3.2"/>
      <sheetName val="Форма 4.1"/>
      <sheetName val="Форма 4.2"/>
      <sheetName val="Форма 8.1"/>
      <sheetName val="Форма 8.1.1"/>
      <sheetName val="Форма 8.3"/>
      <sheetName val="ИКА-Эл"/>
      <sheetName val="Активы для АИС"/>
      <sheetName val="Критерии ТСО"/>
      <sheetName val="Сценарии"/>
      <sheetName val="Расчет потерь"/>
      <sheetName val="Баланс ВО"/>
      <sheetName val="Баланс_ошибки"/>
      <sheetName val="Баланс ВС"/>
      <sheetName val="Баланс ТС"/>
      <sheetName val="Баланс ТК"/>
      <sheetName val="Баланс ТК РЕГ"/>
      <sheetName val="Баланс ТН"/>
      <sheetName val="Баланс ТКО"/>
      <sheetName val="Баланс КПО"/>
      <sheetName val="Топливо 2"/>
      <sheetName val="Энергоресурс"/>
      <sheetName val="Электроэнергия"/>
      <sheetName val="Аморт+Норм.прибыль"/>
      <sheetName val="Ср анализ Баланса"/>
      <sheetName val="Услуги РО"/>
      <sheetName val="Корректировка НВВ"/>
      <sheetName val="Операционные"/>
      <sheetName val="Неподконтрольные"/>
      <sheetName val="Ком потерь"/>
      <sheetName val="Операционные_ЭОР"/>
      <sheetName val="Неподконтрольные_ЭОР"/>
      <sheetName val="ИП + источники"/>
      <sheetName val="Корр ИП ЭЭ"/>
      <sheetName val="Корректировка ИП"/>
      <sheetName val="Бездоговорное"/>
      <sheetName val="Кор по потерям РЕГ"/>
      <sheetName val="Анализ ФАКТА ДПР"/>
      <sheetName val="БЭНЧ"/>
      <sheetName val="Рейтинг эффективности"/>
      <sheetName val="Кор ОПЕРАЦ"/>
      <sheetName val="Кор по доходам"/>
      <sheetName val="Кор по потерям"/>
      <sheetName val="Кор НиК"/>
      <sheetName val="Доступные источники"/>
      <sheetName val="Заключение для регулятора"/>
      <sheetName val="Кор НВВ"/>
      <sheetName val="Кор НВВ РЕГ"/>
      <sheetName val="Расчет тарифов"/>
      <sheetName val="ГВС"/>
      <sheetName val="Калькуляция"/>
      <sheetName val="Доплист"/>
      <sheetName val="НВВ по уровням"/>
      <sheetName val="Импорт из НИК"/>
      <sheetName val="ИМпорт из баланса"/>
      <sheetName val="Прил_НИК"/>
      <sheetName val="Кальк для ГО"/>
      <sheetName val="ПП"/>
      <sheetName val="ПП РЕГ"/>
      <sheetName val="Корректировка НВВ ТС"/>
      <sheetName val="ГВС РЕГ"/>
      <sheetName val="Заявка"/>
      <sheetName val="Исходные"/>
      <sheetName val="Эталоны по МУ"/>
      <sheetName val="НВВ Эталон"/>
      <sheetName val="НВВ ЭОЗ"/>
      <sheetName val="расчет СН на год i"/>
      <sheetName val="КТП и ТВ"/>
      <sheetName val="ТВнас(i-1)"/>
      <sheetName val="ТВнас(i)"/>
      <sheetName val="ТВпп"/>
      <sheetName val="ТВсет"/>
      <sheetName val="откл НВВ факт i-2"/>
      <sheetName val="принятие на обслуж факт i-2"/>
      <sheetName val="откл КТП_ИПЦ факт i-2"/>
      <sheetName val="откл РД факт i-2"/>
      <sheetName val="перекр план на год i"/>
      <sheetName val="прогноз тарифов на год i"/>
      <sheetName val="перекр факт i-2"/>
      <sheetName val="Копия smart template EE-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70">
          <cell r="P70">
            <v>40000</v>
          </cell>
        </row>
        <row r="71">
          <cell r="P71">
            <v>100000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ланс ЭЭ"/>
      <sheetName val="Баланс Мощности"/>
    </sheetNames>
    <sheetDataSet>
      <sheetData sheetId="0">
        <row r="30">
          <cell r="E30">
            <v>29.931811</v>
          </cell>
          <cell r="J30">
            <v>14.922853</v>
          </cell>
          <cell r="O30">
            <v>15.008958</v>
          </cell>
        </row>
        <row r="32">
          <cell r="E32">
            <v>46.637755999999996</v>
          </cell>
          <cell r="G32">
            <v>6.5629318000000003</v>
          </cell>
          <cell r="J32">
            <v>23.883655999999998</v>
          </cell>
          <cell r="L32">
            <v>1.9739478000000001</v>
          </cell>
          <cell r="O32">
            <v>22.754100000000001</v>
          </cell>
          <cell r="Q32">
            <v>4.588984</v>
          </cell>
        </row>
        <row r="33">
          <cell r="G33">
            <v>31.376418999999999</v>
          </cell>
          <cell r="L33">
            <v>15.861623</v>
          </cell>
          <cell r="Q33">
            <v>15.514796</v>
          </cell>
        </row>
        <row r="34">
          <cell r="G34">
            <v>1.955695</v>
          </cell>
          <cell r="H34">
            <v>7.693168</v>
          </cell>
          <cell r="L34">
            <v>1.2329369999999999</v>
          </cell>
          <cell r="M34">
            <v>3.93161</v>
          </cell>
          <cell r="Q34">
            <v>0.72275800000000001</v>
          </cell>
          <cell r="R34">
            <v>3.761558</v>
          </cell>
        </row>
        <row r="38">
          <cell r="G38">
            <v>20.672475800000001</v>
          </cell>
          <cell r="H38">
            <v>84.187578999999999</v>
          </cell>
          <cell r="L38">
            <v>11.1804428</v>
          </cell>
          <cell r="M38">
            <v>40.297090000000004</v>
          </cell>
          <cell r="Q38">
            <v>9.4920329999999993</v>
          </cell>
          <cell r="R38">
            <v>43.890489000000002</v>
          </cell>
        </row>
        <row r="88">
          <cell r="G88">
            <v>17.373408999999999</v>
          </cell>
          <cell r="L88">
            <v>8.6127909999999996</v>
          </cell>
          <cell r="Q88">
            <v>8.7606179999999991</v>
          </cell>
        </row>
        <row r="89">
          <cell r="G89">
            <v>14.003005</v>
          </cell>
          <cell r="L89">
            <v>7.2488270000000004</v>
          </cell>
          <cell r="Q89">
            <v>6.7541779999999996</v>
          </cell>
        </row>
        <row r="107">
          <cell r="G107">
            <v>16.3620418</v>
          </cell>
          <cell r="H107">
            <v>75.721121000000011</v>
          </cell>
          <cell r="L107">
            <v>8.3065327999999994</v>
          </cell>
          <cell r="M107">
            <v>36.392613000000004</v>
          </cell>
          <cell r="Q107">
            <v>8.0555089999999989</v>
          </cell>
          <cell r="R107">
            <v>39.328507999999999</v>
          </cell>
        </row>
        <row r="108">
          <cell r="G108">
            <v>4.3104339999999999</v>
          </cell>
          <cell r="H108">
            <v>8.4664579999999994</v>
          </cell>
          <cell r="L108">
            <v>2.87391</v>
          </cell>
          <cell r="M108">
            <v>3.904477</v>
          </cell>
          <cell r="Q108">
            <v>1.4365239999999999</v>
          </cell>
          <cell r="R108">
            <v>4.5619810000000003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4">
    <pageSetUpPr fitToPage="1"/>
  </sheetPr>
  <dimension ref="A1:R25"/>
  <sheetViews>
    <sheetView zoomScale="70" zoomScaleNormal="70" zoomScaleSheetLayoutView="100" workbookViewId="0">
      <selection activeCell="I37" sqref="I37"/>
    </sheetView>
  </sheetViews>
  <sheetFormatPr defaultColWidth="15.7109375" defaultRowHeight="15" x14ac:dyDescent="0.25"/>
  <cols>
    <col min="1" max="1" width="7.28515625" style="1" customWidth="1"/>
    <col min="2" max="2" width="43.28515625" style="79" customWidth="1"/>
    <col min="3" max="3" width="18" style="80" customWidth="1"/>
    <col min="4" max="4" width="11.5703125" style="81" bestFit="1" customWidth="1"/>
    <col min="5" max="5" width="12.7109375" style="81" bestFit="1" customWidth="1"/>
    <col min="6" max="6" width="11.140625" style="81" bestFit="1" customWidth="1"/>
    <col min="7" max="7" width="11.5703125" style="81" bestFit="1" customWidth="1"/>
    <col min="8" max="8" width="12.28515625" style="81" customWidth="1"/>
    <col min="9" max="10" width="11.5703125" style="81" bestFit="1" customWidth="1"/>
    <col min="11" max="11" width="11.140625" style="81" bestFit="1" customWidth="1"/>
    <col min="12" max="12" width="13" style="81" customWidth="1"/>
    <col min="13" max="13" width="12.7109375" style="81" customWidth="1"/>
    <col min="14" max="15" width="11.5703125" style="81" bestFit="1" customWidth="1"/>
    <col min="16" max="16" width="11.140625" style="81" bestFit="1" customWidth="1"/>
    <col min="17" max="17" width="12.7109375" style="81" customWidth="1"/>
    <col min="18" max="18" width="12.28515625" style="81" customWidth="1"/>
  </cols>
  <sheetData>
    <row r="1" spans="1:18" ht="12" customHeight="1" x14ac:dyDescent="0.25">
      <c r="B1" s="2"/>
      <c r="C1" s="3"/>
      <c r="D1" s="4"/>
      <c r="E1" s="4"/>
      <c r="F1" s="4"/>
      <c r="G1" s="4"/>
      <c r="H1" s="4"/>
      <c r="I1" s="4"/>
      <c r="J1" s="4"/>
      <c r="K1" s="4"/>
      <c r="L1" s="4"/>
      <c r="M1" s="4"/>
      <c r="N1" s="117">
        <f>6900</f>
        <v>6900</v>
      </c>
      <c r="O1" s="4"/>
      <c r="P1" s="4"/>
      <c r="Q1" s="4"/>
      <c r="R1" s="4"/>
    </row>
    <row r="2" spans="1:18" ht="18.75" customHeight="1" x14ac:dyDescent="0.3">
      <c r="B2" s="83" t="s">
        <v>0</v>
      </c>
      <c r="C2" s="5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</row>
    <row r="3" spans="1:18" ht="15.75" thickBot="1" x14ac:dyDescent="0.3">
      <c r="B3" s="7"/>
      <c r="C3" s="8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</row>
    <row r="4" spans="1:18" ht="15" customHeight="1" thickBot="1" x14ac:dyDescent="0.3">
      <c r="A4" s="9"/>
      <c r="B4" s="308" t="s">
        <v>1</v>
      </c>
      <c r="C4" s="311" t="s">
        <v>2</v>
      </c>
      <c r="D4" s="304" t="s">
        <v>3</v>
      </c>
      <c r="E4" s="305"/>
      <c r="F4" s="305"/>
      <c r="G4" s="305"/>
      <c r="H4" s="305"/>
      <c r="I4" s="314"/>
      <c r="J4" s="314"/>
      <c r="K4" s="314"/>
      <c r="L4" s="314"/>
      <c r="M4" s="314"/>
      <c r="N4" s="305"/>
      <c r="O4" s="305"/>
      <c r="P4" s="305"/>
      <c r="Q4" s="305"/>
      <c r="R4" s="306"/>
    </row>
    <row r="5" spans="1:18" ht="15" customHeight="1" x14ac:dyDescent="0.25">
      <c r="A5" s="9"/>
      <c r="B5" s="309"/>
      <c r="C5" s="312"/>
      <c r="D5" s="302" t="s">
        <v>4</v>
      </c>
      <c r="E5" s="303"/>
      <c r="F5" s="303"/>
      <c r="G5" s="303"/>
      <c r="H5" s="303"/>
      <c r="I5" s="304" t="s">
        <v>5</v>
      </c>
      <c r="J5" s="305"/>
      <c r="K5" s="305"/>
      <c r="L5" s="305"/>
      <c r="M5" s="306"/>
      <c r="N5" s="303" t="s">
        <v>6</v>
      </c>
      <c r="O5" s="303"/>
      <c r="P5" s="303"/>
      <c r="Q5" s="303"/>
      <c r="R5" s="307"/>
    </row>
    <row r="6" spans="1:18" ht="15" customHeight="1" thickBot="1" x14ac:dyDescent="0.3">
      <c r="A6" s="9"/>
      <c r="B6" s="310"/>
      <c r="C6" s="313"/>
      <c r="D6" s="10" t="s">
        <v>7</v>
      </c>
      <c r="E6" s="11" t="s">
        <v>8</v>
      </c>
      <c r="F6" s="11" t="s">
        <v>9</v>
      </c>
      <c r="G6" s="11" t="s">
        <v>10</v>
      </c>
      <c r="H6" s="12" t="s">
        <v>11</v>
      </c>
      <c r="I6" s="10" t="s">
        <v>7</v>
      </c>
      <c r="J6" s="11" t="s">
        <v>8</v>
      </c>
      <c r="K6" s="11" t="s">
        <v>9</v>
      </c>
      <c r="L6" s="11" t="s">
        <v>10</v>
      </c>
      <c r="M6" s="109" t="s">
        <v>11</v>
      </c>
      <c r="N6" s="100" t="s">
        <v>7</v>
      </c>
      <c r="O6" s="11" t="s">
        <v>8</v>
      </c>
      <c r="P6" s="11" t="s">
        <v>9</v>
      </c>
      <c r="Q6" s="11" t="s">
        <v>10</v>
      </c>
      <c r="R6" s="109" t="s">
        <v>11</v>
      </c>
    </row>
    <row r="7" spans="1:18" x14ac:dyDescent="0.25">
      <c r="A7" s="13"/>
      <c r="B7" s="14" t="s">
        <v>12</v>
      </c>
      <c r="C7" s="15" t="s">
        <v>13</v>
      </c>
      <c r="D7" s="18">
        <f>ROUND(I7+N7,4)</f>
        <v>32812.713000000003</v>
      </c>
      <c r="E7" s="16">
        <f>ROUND(J7+O7,4)</f>
        <v>32812.713000000003</v>
      </c>
      <c r="F7" s="16">
        <f>ROUND(K7+P7,4)</f>
        <v>0</v>
      </c>
      <c r="G7" s="16">
        <f>ROUND(L7+Q7,4)</f>
        <v>32812.713000000003</v>
      </c>
      <c r="H7" s="17">
        <f>ROUND(M7+R7,4)</f>
        <v>30558.6486</v>
      </c>
      <c r="I7" s="18">
        <f>ROUND(I13+I14+I15+I16,4)</f>
        <v>16236.972</v>
      </c>
      <c r="J7" s="84">
        <f>ROUND(J13+J14+J15+J16,4)</f>
        <v>16236.972</v>
      </c>
      <c r="K7" s="84">
        <f>ROUND(K8+K13+K14+K15+K16,4)</f>
        <v>0</v>
      </c>
      <c r="L7" s="84">
        <f>ROUND(L8+L13+L14+L15+L16,4)</f>
        <v>16236.972</v>
      </c>
      <c r="M7" s="85">
        <f>ROUND(M8+M13+M14+M15+M16,4)</f>
        <v>15149.551799999999</v>
      </c>
      <c r="N7" s="101">
        <f>ROUND(N13+N14+N15+N16,4)</f>
        <v>16575.741000000002</v>
      </c>
      <c r="O7" s="84">
        <f>ROUND(O13+O14+O15+O16,4)</f>
        <v>16575.741000000002</v>
      </c>
      <c r="P7" s="84">
        <f>ROUND(P8+P13+P14+P15+P16,4)</f>
        <v>0</v>
      </c>
      <c r="Q7" s="84">
        <f>ROUND(Q8+Q13+Q14+Q15+Q16,4)</f>
        <v>16575.741000000002</v>
      </c>
      <c r="R7" s="85">
        <f>ROUND(R8+R13+R14+R15+R16,4)</f>
        <v>15409.096799999999</v>
      </c>
    </row>
    <row r="8" spans="1:18" x14ac:dyDescent="0.25">
      <c r="A8" s="19"/>
      <c r="B8" s="20" t="s">
        <v>14</v>
      </c>
      <c r="C8" s="21" t="s">
        <v>13</v>
      </c>
      <c r="D8" s="25" t="s">
        <v>15</v>
      </c>
      <c r="E8" s="22" t="s">
        <v>15</v>
      </c>
      <c r="F8" s="23">
        <f>ROUND(K8+P8,4)</f>
        <v>0</v>
      </c>
      <c r="G8" s="23">
        <f>ROUND(L8+Q8,4)</f>
        <v>32812.713000000003</v>
      </c>
      <c r="H8" s="24">
        <f>ROUND(M8+R8,4)</f>
        <v>30558.6486</v>
      </c>
      <c r="I8" s="25" t="s">
        <v>15</v>
      </c>
      <c r="J8" s="86" t="s">
        <v>15</v>
      </c>
      <c r="K8" s="87">
        <f>ROUND(K10,4)</f>
        <v>0</v>
      </c>
      <c r="L8" s="87">
        <f>ROUND(L10+L11,4)</f>
        <v>16236.972</v>
      </c>
      <c r="M8" s="88">
        <f>ROUND(M10+M11+M12,4)</f>
        <v>15149.551799999999</v>
      </c>
      <c r="N8" s="102" t="s">
        <v>15</v>
      </c>
      <c r="O8" s="86" t="s">
        <v>15</v>
      </c>
      <c r="P8" s="87">
        <f>ROUND(P10,4)</f>
        <v>0</v>
      </c>
      <c r="Q8" s="87">
        <f>ROUND(Q10+Q11,4)</f>
        <v>16575.741000000002</v>
      </c>
      <c r="R8" s="88">
        <f>ROUND(R10+R11+R12,4)</f>
        <v>15409.096799999999</v>
      </c>
    </row>
    <row r="9" spans="1:18" x14ac:dyDescent="0.25">
      <c r="A9" s="19"/>
      <c r="B9" s="20" t="s">
        <v>16</v>
      </c>
      <c r="C9" s="21" t="s">
        <v>13</v>
      </c>
      <c r="D9" s="25" t="s">
        <v>15</v>
      </c>
      <c r="E9" s="22" t="s">
        <v>15</v>
      </c>
      <c r="F9" s="22" t="s">
        <v>15</v>
      </c>
      <c r="G9" s="22" t="s">
        <v>15</v>
      </c>
      <c r="H9" s="27" t="s">
        <v>15</v>
      </c>
      <c r="I9" s="25" t="s">
        <v>15</v>
      </c>
      <c r="J9" s="86" t="s">
        <v>15</v>
      </c>
      <c r="K9" s="86" t="s">
        <v>15</v>
      </c>
      <c r="L9" s="86" t="s">
        <v>15</v>
      </c>
      <c r="M9" s="89" t="s">
        <v>15</v>
      </c>
      <c r="N9" s="102" t="s">
        <v>15</v>
      </c>
      <c r="O9" s="86" t="s">
        <v>15</v>
      </c>
      <c r="P9" s="86" t="s">
        <v>15</v>
      </c>
      <c r="Q9" s="86" t="s">
        <v>15</v>
      </c>
      <c r="R9" s="89" t="s">
        <v>15</v>
      </c>
    </row>
    <row r="10" spans="1:18" x14ac:dyDescent="0.25">
      <c r="A10" s="28"/>
      <c r="B10" s="29" t="s">
        <v>8</v>
      </c>
      <c r="C10" s="30" t="s">
        <v>13</v>
      </c>
      <c r="D10" s="32" t="s">
        <v>15</v>
      </c>
      <c r="E10" s="31" t="s">
        <v>15</v>
      </c>
      <c r="F10" s="23">
        <f>ROUND(K10+P10,4)</f>
        <v>0</v>
      </c>
      <c r="G10" s="23">
        <f>ROUND(L10+Q10,4)</f>
        <v>32812.713000000003</v>
      </c>
      <c r="H10" s="24">
        <f>ROUND(M10+R10,4)</f>
        <v>0</v>
      </c>
      <c r="I10" s="32" t="s">
        <v>15</v>
      </c>
      <c r="J10" s="90" t="s">
        <v>15</v>
      </c>
      <c r="K10" s="91"/>
      <c r="L10" s="87">
        <f>ROUND(J7-J17-J19-J20-M10-K10,4)</f>
        <v>16236.972</v>
      </c>
      <c r="M10" s="110">
        <v>0</v>
      </c>
      <c r="N10" s="103" t="s">
        <v>15</v>
      </c>
      <c r="O10" s="90" t="s">
        <v>15</v>
      </c>
      <c r="P10" s="91"/>
      <c r="Q10" s="87">
        <f>ROUND(O7-O17-O19-O20-R10-P10,4)</f>
        <v>16575.741000000002</v>
      </c>
      <c r="R10" s="110">
        <v>0</v>
      </c>
    </row>
    <row r="11" spans="1:18" x14ac:dyDescent="0.25">
      <c r="A11" s="28"/>
      <c r="B11" s="29" t="s">
        <v>9</v>
      </c>
      <c r="C11" s="30" t="s">
        <v>13</v>
      </c>
      <c r="D11" s="32" t="s">
        <v>15</v>
      </c>
      <c r="E11" s="31" t="s">
        <v>15</v>
      </c>
      <c r="F11" s="22" t="s">
        <v>15</v>
      </c>
      <c r="G11" s="23">
        <f>ROUND(L11+Q11,4)</f>
        <v>0</v>
      </c>
      <c r="H11" s="24">
        <f>ROUND(M11+R11,4)</f>
        <v>0</v>
      </c>
      <c r="I11" s="32" t="s">
        <v>15</v>
      </c>
      <c r="J11" s="90" t="s">
        <v>15</v>
      </c>
      <c r="K11" s="90" t="s">
        <v>15</v>
      </c>
      <c r="L11" s="87">
        <f>ROUND(K7-K17-K19-K20-M11,4)</f>
        <v>0</v>
      </c>
      <c r="M11" s="110">
        <v>0</v>
      </c>
      <c r="N11" s="103" t="s">
        <v>15</v>
      </c>
      <c r="O11" s="90" t="s">
        <v>15</v>
      </c>
      <c r="P11" s="90" t="s">
        <v>15</v>
      </c>
      <c r="Q11" s="87">
        <f>ROUND(P7-P17-P19-P20-R11,4)</f>
        <v>0</v>
      </c>
      <c r="R11" s="110">
        <v>0</v>
      </c>
    </row>
    <row r="12" spans="1:18" x14ac:dyDescent="0.25">
      <c r="A12" s="28"/>
      <c r="B12" s="29" t="s">
        <v>10</v>
      </c>
      <c r="C12" s="30" t="s">
        <v>13</v>
      </c>
      <c r="D12" s="32" t="s">
        <v>15</v>
      </c>
      <c r="E12" s="31" t="s">
        <v>15</v>
      </c>
      <c r="F12" s="31" t="s">
        <v>15</v>
      </c>
      <c r="G12" s="31" t="s">
        <v>15</v>
      </c>
      <c r="H12" s="24">
        <f t="shared" ref="H12:H17" si="0">ROUND(M12+R12,4)</f>
        <v>30558.6486</v>
      </c>
      <c r="I12" s="32" t="s">
        <v>15</v>
      </c>
      <c r="J12" s="90" t="s">
        <v>15</v>
      </c>
      <c r="K12" s="90" t="s">
        <v>15</v>
      </c>
      <c r="L12" s="90" t="s">
        <v>15</v>
      </c>
      <c r="M12" s="88">
        <f>ROUND(L7-L17-L19-L20,4)</f>
        <v>15149.551799999999</v>
      </c>
      <c r="N12" s="103" t="s">
        <v>15</v>
      </c>
      <c r="O12" s="90" t="s">
        <v>15</v>
      </c>
      <c r="P12" s="90" t="s">
        <v>15</v>
      </c>
      <c r="Q12" s="90" t="s">
        <v>15</v>
      </c>
      <c r="R12" s="88">
        <f>ROUND(Q7-Q17-Q19-Q20,4)</f>
        <v>15409.096799999999</v>
      </c>
    </row>
    <row r="13" spans="1:18" ht="19.5" customHeight="1" x14ac:dyDescent="0.25">
      <c r="A13" s="28"/>
      <c r="B13" s="29" t="s">
        <v>17</v>
      </c>
      <c r="C13" s="30" t="s">
        <v>13</v>
      </c>
      <c r="D13" s="82">
        <f t="shared" ref="D13:G17" si="1">ROUND(I13+N13,4)</f>
        <v>0</v>
      </c>
      <c r="E13" s="23">
        <f t="shared" si="1"/>
        <v>0</v>
      </c>
      <c r="F13" s="23">
        <f t="shared" si="1"/>
        <v>0</v>
      </c>
      <c r="G13" s="23">
        <f t="shared" si="1"/>
        <v>0</v>
      </c>
      <c r="H13" s="24">
        <f t="shared" si="0"/>
        <v>0</v>
      </c>
      <c r="I13" s="33">
        <f>ROUND(SUM(J13:M13),4)</f>
        <v>0</v>
      </c>
      <c r="J13" s="91"/>
      <c r="K13" s="91"/>
      <c r="L13" s="91"/>
      <c r="M13" s="110"/>
      <c r="N13" s="104">
        <f>ROUND(SUM(O13:R13),4)</f>
        <v>0</v>
      </c>
      <c r="O13" s="91"/>
      <c r="P13" s="91"/>
      <c r="Q13" s="91"/>
      <c r="R13" s="110"/>
    </row>
    <row r="14" spans="1:18" x14ac:dyDescent="0.25">
      <c r="A14" s="28"/>
      <c r="B14" s="29" t="s">
        <v>18</v>
      </c>
      <c r="C14" s="30" t="s">
        <v>13</v>
      </c>
      <c r="D14" s="82">
        <f t="shared" si="1"/>
        <v>0</v>
      </c>
      <c r="E14" s="23">
        <f t="shared" si="1"/>
        <v>0</v>
      </c>
      <c r="F14" s="23">
        <f t="shared" si="1"/>
        <v>0</v>
      </c>
      <c r="G14" s="23">
        <f t="shared" si="1"/>
        <v>0</v>
      </c>
      <c r="H14" s="24">
        <f t="shared" si="0"/>
        <v>0</v>
      </c>
      <c r="I14" s="33">
        <f>ROUND(SUM(J14:M14),4)</f>
        <v>0</v>
      </c>
      <c r="J14" s="91"/>
      <c r="K14" s="91"/>
      <c r="L14" s="91"/>
      <c r="M14" s="110"/>
      <c r="N14" s="104">
        <f>ROUND(SUM(O14:R14),4)</f>
        <v>0</v>
      </c>
      <c r="O14" s="91"/>
      <c r="P14" s="91"/>
      <c r="Q14" s="91"/>
      <c r="R14" s="110"/>
    </row>
    <row r="15" spans="1:18" x14ac:dyDescent="0.25">
      <c r="A15" s="28"/>
      <c r="B15" s="29" t="s">
        <v>19</v>
      </c>
      <c r="C15" s="30" t="s">
        <v>13</v>
      </c>
      <c r="D15" s="82">
        <f t="shared" si="1"/>
        <v>32812.713000000003</v>
      </c>
      <c r="E15" s="23">
        <f t="shared" si="1"/>
        <v>32812.713000000003</v>
      </c>
      <c r="F15" s="23">
        <f t="shared" si="1"/>
        <v>0</v>
      </c>
      <c r="G15" s="23">
        <f t="shared" si="1"/>
        <v>0</v>
      </c>
      <c r="H15" s="24">
        <f t="shared" si="0"/>
        <v>0</v>
      </c>
      <c r="I15" s="33">
        <f>ROUND(SUM(J15:M15),4)</f>
        <v>16236.972</v>
      </c>
      <c r="J15" s="91">
        <v>16236.972</v>
      </c>
      <c r="K15" s="91"/>
      <c r="L15" s="91"/>
      <c r="M15" s="110"/>
      <c r="N15" s="104">
        <f>ROUND(SUM(O15:R15),4)</f>
        <v>16575.741000000002</v>
      </c>
      <c r="O15" s="91">
        <v>16575.741000000002</v>
      </c>
      <c r="P15" s="91"/>
      <c r="Q15" s="91"/>
      <c r="R15" s="110"/>
    </row>
    <row r="16" spans="1:18" ht="25.5" x14ac:dyDescent="0.25">
      <c r="A16" s="28"/>
      <c r="B16" s="29" t="s">
        <v>20</v>
      </c>
      <c r="C16" s="30" t="s">
        <v>13</v>
      </c>
      <c r="D16" s="82">
        <f t="shared" si="1"/>
        <v>0</v>
      </c>
      <c r="E16" s="23">
        <f t="shared" si="1"/>
        <v>0</v>
      </c>
      <c r="F16" s="23">
        <f t="shared" si="1"/>
        <v>0</v>
      </c>
      <c r="G16" s="23">
        <f t="shared" si="1"/>
        <v>0</v>
      </c>
      <c r="H16" s="24">
        <f t="shared" si="0"/>
        <v>0</v>
      </c>
      <c r="I16" s="33">
        <f>ROUND(SUM(J16:M16),4)</f>
        <v>0</v>
      </c>
      <c r="J16" s="91"/>
      <c r="K16" s="91"/>
      <c r="L16" s="91"/>
      <c r="M16" s="110"/>
      <c r="N16" s="104">
        <f>ROUND(SUM(O16:R16),4)</f>
        <v>0</v>
      </c>
      <c r="O16" s="91"/>
      <c r="P16" s="91"/>
      <c r="Q16" s="91"/>
      <c r="R16" s="110"/>
    </row>
    <row r="17" spans="1:18" x14ac:dyDescent="0.25">
      <c r="A17" s="34"/>
      <c r="B17" s="301" t="s">
        <v>21</v>
      </c>
      <c r="C17" s="35" t="s">
        <v>13</v>
      </c>
      <c r="D17" s="33">
        <f t="shared" si="1"/>
        <v>382.79899999999998</v>
      </c>
      <c r="E17" s="26">
        <f t="shared" si="1"/>
        <v>0</v>
      </c>
      <c r="F17" s="26">
        <f t="shared" si="1"/>
        <v>0</v>
      </c>
      <c r="G17" s="26">
        <f t="shared" si="1"/>
        <v>2024.5444</v>
      </c>
      <c r="H17" s="36">
        <f t="shared" si="0"/>
        <v>-1641.7454</v>
      </c>
      <c r="I17" s="33">
        <f>SUM(J17:M17)</f>
        <v>-120.23899999999992</v>
      </c>
      <c r="J17" s="91"/>
      <c r="K17" s="91"/>
      <c r="L17" s="91">
        <v>1001.8212</v>
      </c>
      <c r="M17" s="110">
        <v>-1122.0601999999999</v>
      </c>
      <c r="N17" s="104">
        <f>SUM(O17:R17)</f>
        <v>503.03800000000001</v>
      </c>
      <c r="O17" s="91"/>
      <c r="P17" s="91"/>
      <c r="Q17" s="91">
        <v>1022.7232197000001</v>
      </c>
      <c r="R17" s="110">
        <v>-519.68521970000006</v>
      </c>
    </row>
    <row r="18" spans="1:18" s="41" customFormat="1" x14ac:dyDescent="0.25">
      <c r="A18" s="37"/>
      <c r="B18" s="301"/>
      <c r="C18" s="38" t="s">
        <v>22</v>
      </c>
      <c r="D18" s="114">
        <f>ROUND(IFERROR(D17/D7*100,0),4)</f>
        <v>1.1666000000000001</v>
      </c>
      <c r="E18" s="39">
        <f>ROUND(IFERROR(E17/E7*100,0),4)</f>
        <v>0</v>
      </c>
      <c r="F18" s="39">
        <f>ROUND(IFERROR(F17/F7*100,0),4)</f>
        <v>0</v>
      </c>
      <c r="G18" s="39">
        <f>ROUND(IFERROR(G17/G7*100,0),4)</f>
        <v>6.17</v>
      </c>
      <c r="H18" s="40">
        <f>ROUND(IFERROR(H17/H7*100,0),4)</f>
        <v>-5.3723999999999998</v>
      </c>
      <c r="I18" s="33">
        <f>I17/I7*100</f>
        <v>-0.74052600447915973</v>
      </c>
      <c r="J18" s="87">
        <f t="shared" ref="J18:R18" si="2">ROUND(IF(J7=0,0,J17/J7*100),4)</f>
        <v>0</v>
      </c>
      <c r="K18" s="87">
        <f t="shared" si="2"/>
        <v>0</v>
      </c>
      <c r="L18" s="87">
        <f t="shared" si="2"/>
        <v>6.17</v>
      </c>
      <c r="M18" s="88">
        <f t="shared" si="2"/>
        <v>-7.4066000000000001</v>
      </c>
      <c r="N18" s="104">
        <f>N17/N7*100</f>
        <v>3.0347843876180254</v>
      </c>
      <c r="O18" s="87">
        <f t="shared" si="2"/>
        <v>0</v>
      </c>
      <c r="P18" s="87">
        <f t="shared" si="2"/>
        <v>0</v>
      </c>
      <c r="Q18" s="87">
        <f t="shared" si="2"/>
        <v>6.17</v>
      </c>
      <c r="R18" s="88">
        <f t="shared" si="2"/>
        <v>-3.3725999999999998</v>
      </c>
    </row>
    <row r="19" spans="1:18" ht="30" customHeight="1" x14ac:dyDescent="0.25">
      <c r="A19" s="42"/>
      <c r="B19" s="43" t="s">
        <v>23</v>
      </c>
      <c r="C19" s="44" t="s">
        <v>13</v>
      </c>
      <c r="D19" s="33">
        <f t="shared" ref="D19:H23" si="3">ROUND(I19+N19,4)</f>
        <v>0</v>
      </c>
      <c r="E19" s="26">
        <f t="shared" si="3"/>
        <v>0</v>
      </c>
      <c r="F19" s="26">
        <f t="shared" si="3"/>
        <v>0</v>
      </c>
      <c r="G19" s="26">
        <f t="shared" si="3"/>
        <v>0</v>
      </c>
      <c r="H19" s="36">
        <f t="shared" si="3"/>
        <v>0</v>
      </c>
      <c r="I19" s="33">
        <f>ROUND(SUM(J19:M19),4)</f>
        <v>0</v>
      </c>
      <c r="J19" s="91">
        <v>0</v>
      </c>
      <c r="K19" s="91">
        <v>0</v>
      </c>
      <c r="L19" s="91">
        <v>0</v>
      </c>
      <c r="M19" s="110">
        <v>0</v>
      </c>
      <c r="N19" s="104">
        <f>ROUND(SUM(O19:R19),4)</f>
        <v>0</v>
      </c>
      <c r="O19" s="91"/>
      <c r="P19" s="91"/>
      <c r="Q19" s="91"/>
      <c r="R19" s="110"/>
    </row>
    <row r="20" spans="1:18" s="51" customFormat="1" ht="25.5" customHeight="1" x14ac:dyDescent="0.25">
      <c r="A20" s="45"/>
      <c r="B20" s="46" t="s">
        <v>24</v>
      </c>
      <c r="C20" s="47" t="s">
        <v>13</v>
      </c>
      <c r="D20" s="50">
        <f t="shared" si="3"/>
        <v>32429.914000000001</v>
      </c>
      <c r="E20" s="48">
        <f t="shared" si="3"/>
        <v>0</v>
      </c>
      <c r="F20" s="48">
        <f t="shared" si="3"/>
        <v>0</v>
      </c>
      <c r="G20" s="48">
        <f t="shared" si="3"/>
        <v>229.52</v>
      </c>
      <c r="H20" s="49">
        <f t="shared" si="3"/>
        <v>32200.394</v>
      </c>
      <c r="I20" s="50">
        <f>I7-I17-I19</f>
        <v>16357.210999999999</v>
      </c>
      <c r="J20" s="92">
        <f>ROUND(J21+J22+J23,4)</f>
        <v>0</v>
      </c>
      <c r="K20" s="92">
        <f>ROUND(K21+K22+K23,4)</f>
        <v>0</v>
      </c>
      <c r="L20" s="92">
        <f>ROUND(L21+L22+L23,4)</f>
        <v>85.599000000000004</v>
      </c>
      <c r="M20" s="93">
        <f>ROUND(M21+M22+M23,4)</f>
        <v>16271.611999999999</v>
      </c>
      <c r="N20" s="105">
        <f>ROUND(SUM(O20:R20),4)</f>
        <v>16072.703</v>
      </c>
      <c r="O20" s="92">
        <f>ROUND(O21+O22+O23,4)</f>
        <v>0</v>
      </c>
      <c r="P20" s="92">
        <f>ROUND(P21+P22+P23,4)</f>
        <v>0</v>
      </c>
      <c r="Q20" s="92">
        <f>ROUND(Q21+Q22+Q23,4)</f>
        <v>143.92099999999999</v>
      </c>
      <c r="R20" s="93">
        <f>ROUND(R21+R22+R23,4)</f>
        <v>15928.781999999999</v>
      </c>
    </row>
    <row r="21" spans="1:18" s="51" customFormat="1" ht="30" customHeight="1" x14ac:dyDescent="0.25">
      <c r="A21" s="52"/>
      <c r="B21" s="53" t="s">
        <v>28</v>
      </c>
      <c r="C21" s="54" t="s">
        <v>13</v>
      </c>
      <c r="D21" s="111">
        <f t="shared" si="3"/>
        <v>32429.914000000001</v>
      </c>
      <c r="E21" s="55">
        <f t="shared" si="3"/>
        <v>0</v>
      </c>
      <c r="F21" s="55">
        <f t="shared" si="3"/>
        <v>0</v>
      </c>
      <c r="G21" s="55">
        <f t="shared" si="3"/>
        <v>229.52</v>
      </c>
      <c r="H21" s="56">
        <f t="shared" si="3"/>
        <v>32200.394</v>
      </c>
      <c r="I21" s="111">
        <f>SUM(J21:M21)</f>
        <v>16357.210999999999</v>
      </c>
      <c r="J21" s="94"/>
      <c r="K21" s="94"/>
      <c r="L21" s="94">
        <v>85.599000000000004</v>
      </c>
      <c r="M21" s="112">
        <f>M7-M17-M23-M22-M19</f>
        <v>16271.611999999999</v>
      </c>
      <c r="N21" s="105">
        <f>SUM(O21:R21)</f>
        <v>16072.703</v>
      </c>
      <c r="O21" s="94"/>
      <c r="P21" s="94"/>
      <c r="Q21" s="94">
        <v>143.92099999999999</v>
      </c>
      <c r="R21" s="115">
        <v>15928.781999999999</v>
      </c>
    </row>
    <row r="22" spans="1:18" ht="28.5" customHeight="1" thickBot="1" x14ac:dyDescent="0.3">
      <c r="A22" s="28"/>
      <c r="B22" s="57" t="s">
        <v>25</v>
      </c>
      <c r="C22" s="58" t="s">
        <v>13</v>
      </c>
      <c r="D22" s="116">
        <f t="shared" si="3"/>
        <v>0</v>
      </c>
      <c r="E22" s="59">
        <f t="shared" si="3"/>
        <v>0</v>
      </c>
      <c r="F22" s="59">
        <f t="shared" si="3"/>
        <v>0</v>
      </c>
      <c r="G22" s="59">
        <f t="shared" si="3"/>
        <v>0</v>
      </c>
      <c r="H22" s="60">
        <f t="shared" si="3"/>
        <v>0</v>
      </c>
      <c r="I22" s="61">
        <f>ROUND(SUM(J22:M22),4)</f>
        <v>0</v>
      </c>
      <c r="J22" s="95"/>
      <c r="K22" s="95"/>
      <c r="L22" s="95"/>
      <c r="M22" s="113"/>
      <c r="N22" s="106">
        <f>ROUND(SUM(O22:R22),4)</f>
        <v>0</v>
      </c>
      <c r="O22" s="95"/>
      <c r="P22" s="95"/>
      <c r="Q22" s="95"/>
      <c r="R22" s="113"/>
    </row>
    <row r="23" spans="1:18" ht="18" customHeight="1" thickBot="1" x14ac:dyDescent="0.3">
      <c r="A23" s="13"/>
      <c r="B23" s="62" t="s">
        <v>26</v>
      </c>
      <c r="C23" s="63" t="s">
        <v>13</v>
      </c>
      <c r="D23" s="66">
        <f t="shared" si="3"/>
        <v>0</v>
      </c>
      <c r="E23" s="64">
        <f t="shared" si="3"/>
        <v>0</v>
      </c>
      <c r="F23" s="64">
        <f t="shared" si="3"/>
        <v>0</v>
      </c>
      <c r="G23" s="64">
        <f t="shared" si="3"/>
        <v>0</v>
      </c>
      <c r="H23" s="65">
        <f t="shared" si="3"/>
        <v>0</v>
      </c>
      <c r="I23" s="66">
        <f>ROUND(SUM(J23:M23),4)</f>
        <v>0</v>
      </c>
      <c r="J23" s="96"/>
      <c r="K23" s="96"/>
      <c r="L23" s="96"/>
      <c r="M23" s="97"/>
      <c r="N23" s="107">
        <f>ROUND(SUM(O23:R23),4)</f>
        <v>0</v>
      </c>
      <c r="O23" s="96"/>
      <c r="P23" s="96"/>
      <c r="Q23" s="96"/>
      <c r="R23" s="97"/>
    </row>
    <row r="24" spans="1:18" ht="18" customHeight="1" thickBot="1" x14ac:dyDescent="0.3">
      <c r="A24" s="67"/>
      <c r="B24" s="68" t="s">
        <v>27</v>
      </c>
      <c r="C24" s="69"/>
      <c r="D24" s="72" t="s">
        <v>15</v>
      </c>
      <c r="E24" s="70">
        <f>ROUND(E7-E17-E19-E21-E22-E23-F10-G10-H10,4)</f>
        <v>0</v>
      </c>
      <c r="F24" s="70">
        <f>ROUND(F7-F17-F19-F21-F22-F23-G11-H11,4)</f>
        <v>0</v>
      </c>
      <c r="G24" s="70">
        <f>ROUND(G7-G17-G19-G21-G22-G23-H12,4)</f>
        <v>0</v>
      </c>
      <c r="H24" s="71">
        <f>ROUND(H7-H17-H19-H21-H22-H23,4)</f>
        <v>0</v>
      </c>
      <c r="I24" s="72" t="s">
        <v>15</v>
      </c>
      <c r="J24" s="98">
        <f>ROUND(J7-J17-J19-J21-J22-J23-K10-L10-M10,4)</f>
        <v>0</v>
      </c>
      <c r="K24" s="98">
        <f>ROUND(K7-K17-K19-K21-K22-K23-L11-M11,4)</f>
        <v>0</v>
      </c>
      <c r="L24" s="98">
        <f>ROUND(L7-L17-L19-L21-L22-L23-M12,4)</f>
        <v>0</v>
      </c>
      <c r="M24" s="99">
        <f>ROUND(M7-M17-M19-M21-M22-M23,4)</f>
        <v>0</v>
      </c>
      <c r="N24" s="108" t="s">
        <v>15</v>
      </c>
      <c r="O24" s="98">
        <f>ROUND(O7-O17-O19-O21-O22-O23-P10-Q10-R10,4)</f>
        <v>0</v>
      </c>
      <c r="P24" s="98">
        <f>ROUND(P7-P17-P19-P21-P22-P23-Q11-R11,4)</f>
        <v>0</v>
      </c>
      <c r="Q24" s="98">
        <f>ROUND(Q7-Q17-Q19-Q21-Q22-Q23-R12,4)</f>
        <v>0</v>
      </c>
      <c r="R24" s="99">
        <f>ROUND(R7-R17-R19-R21-R22-R23,4)</f>
        <v>0</v>
      </c>
    </row>
    <row r="25" spans="1:18" ht="18" customHeight="1" x14ac:dyDescent="0.25">
      <c r="A25" s="73"/>
      <c r="B25" s="74"/>
      <c r="C25" s="75"/>
      <c r="D25" s="76"/>
      <c r="E25" s="77"/>
      <c r="F25" s="77"/>
      <c r="G25" s="77"/>
      <c r="H25" s="77"/>
      <c r="I25" s="76"/>
      <c r="J25" s="78"/>
      <c r="K25" s="78"/>
      <c r="L25" s="78"/>
      <c r="M25" s="78"/>
      <c r="N25" s="76"/>
      <c r="O25" s="78"/>
      <c r="P25" s="78"/>
      <c r="Q25" s="78"/>
      <c r="R25" s="78"/>
    </row>
  </sheetData>
  <sheetProtection formatColumns="0" formatRows="0"/>
  <mergeCells count="7">
    <mergeCell ref="B17:B18"/>
    <mergeCell ref="D5:H5"/>
    <mergeCell ref="I5:M5"/>
    <mergeCell ref="N5:R5"/>
    <mergeCell ref="B4:B6"/>
    <mergeCell ref="C4:C6"/>
    <mergeCell ref="D4:R4"/>
  </mergeCells>
  <pageMargins left="0.39370078740157483" right="3.937007874015748E-2" top="0.19685039370078741" bottom="3.937007874015748E-2" header="0" footer="0"/>
  <pageSetup paperSize="9" scale="57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25"/>
  <sheetViews>
    <sheetView zoomScale="70" zoomScaleNormal="70" zoomScaleSheetLayoutView="100" workbookViewId="0">
      <selection activeCell="M36" sqref="M36"/>
    </sheetView>
  </sheetViews>
  <sheetFormatPr defaultColWidth="15.7109375" defaultRowHeight="15" x14ac:dyDescent="0.25"/>
  <cols>
    <col min="1" max="1" width="7.28515625" style="1" customWidth="1"/>
    <col min="2" max="2" width="43.28515625" style="79" customWidth="1"/>
    <col min="3" max="3" width="18" style="80" customWidth="1"/>
    <col min="4" max="4" width="11.5703125" style="81" bestFit="1" customWidth="1"/>
    <col min="5" max="5" width="12.7109375" style="81" bestFit="1" customWidth="1"/>
    <col min="6" max="6" width="11.140625" style="81" bestFit="1" customWidth="1"/>
    <col min="7" max="7" width="11.5703125" style="81" bestFit="1" customWidth="1"/>
    <col min="8" max="8" width="12.28515625" style="81" customWidth="1"/>
    <col min="9" max="10" width="11.5703125" style="81" bestFit="1" customWidth="1"/>
    <col min="11" max="11" width="11.140625" style="81" bestFit="1" customWidth="1"/>
    <col min="12" max="12" width="13" style="81" customWidth="1"/>
    <col min="13" max="13" width="12.7109375" style="81" customWidth="1"/>
    <col min="14" max="15" width="11.5703125" style="81" bestFit="1" customWidth="1"/>
    <col min="16" max="16" width="11.140625" style="81" bestFit="1" customWidth="1"/>
    <col min="17" max="17" width="12.7109375" style="81" customWidth="1"/>
    <col min="18" max="18" width="12.28515625" style="81" customWidth="1"/>
  </cols>
  <sheetData>
    <row r="1" spans="1:18" ht="12" customHeight="1" x14ac:dyDescent="0.25">
      <c r="B1" s="2"/>
      <c r="C1" s="3"/>
      <c r="D1" s="4"/>
      <c r="E1" s="4"/>
      <c r="F1" s="4"/>
      <c r="G1" s="4"/>
      <c r="H1" s="4"/>
      <c r="I1" s="4"/>
      <c r="J1" s="4"/>
      <c r="K1" s="4"/>
      <c r="L1" s="4"/>
      <c r="M1" s="4"/>
      <c r="N1" s="117">
        <f>6900</f>
        <v>6900</v>
      </c>
      <c r="O1" s="4"/>
      <c r="P1" s="4"/>
      <c r="Q1" s="4"/>
      <c r="R1" s="4"/>
    </row>
    <row r="2" spans="1:18" ht="18.75" customHeight="1" x14ac:dyDescent="0.3">
      <c r="B2" s="83" t="s">
        <v>0</v>
      </c>
      <c r="C2" s="5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</row>
    <row r="3" spans="1:18" ht="15.75" thickBot="1" x14ac:dyDescent="0.3">
      <c r="B3" s="7"/>
      <c r="C3" s="8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</row>
    <row r="4" spans="1:18" ht="15" customHeight="1" thickBot="1" x14ac:dyDescent="0.3">
      <c r="A4" s="9"/>
      <c r="B4" s="308" t="s">
        <v>1</v>
      </c>
      <c r="C4" s="311" t="s">
        <v>2</v>
      </c>
      <c r="D4" s="315" t="s">
        <v>29</v>
      </c>
      <c r="E4" s="316"/>
      <c r="F4" s="316"/>
      <c r="G4" s="316"/>
      <c r="H4" s="316"/>
      <c r="I4" s="317"/>
      <c r="J4" s="317"/>
      <c r="K4" s="317"/>
      <c r="L4" s="317"/>
      <c r="M4" s="317"/>
      <c r="N4" s="316"/>
      <c r="O4" s="316"/>
      <c r="P4" s="316"/>
      <c r="Q4" s="316"/>
      <c r="R4" s="318"/>
    </row>
    <row r="5" spans="1:18" ht="15" customHeight="1" x14ac:dyDescent="0.25">
      <c r="A5" s="9"/>
      <c r="B5" s="309"/>
      <c r="C5" s="312"/>
      <c r="D5" s="302" t="s">
        <v>4</v>
      </c>
      <c r="E5" s="303"/>
      <c r="F5" s="303"/>
      <c r="G5" s="303"/>
      <c r="H5" s="303"/>
      <c r="I5" s="304" t="s">
        <v>5</v>
      </c>
      <c r="J5" s="305"/>
      <c r="K5" s="305"/>
      <c r="L5" s="305"/>
      <c r="M5" s="306"/>
      <c r="N5" s="303" t="s">
        <v>6</v>
      </c>
      <c r="O5" s="303"/>
      <c r="P5" s="303"/>
      <c r="Q5" s="303"/>
      <c r="R5" s="307"/>
    </row>
    <row r="6" spans="1:18" ht="15" customHeight="1" thickBot="1" x14ac:dyDescent="0.3">
      <c r="A6" s="9"/>
      <c r="B6" s="310"/>
      <c r="C6" s="313"/>
      <c r="D6" s="10" t="s">
        <v>7</v>
      </c>
      <c r="E6" s="11" t="s">
        <v>8</v>
      </c>
      <c r="F6" s="11" t="s">
        <v>9</v>
      </c>
      <c r="G6" s="11" t="s">
        <v>10</v>
      </c>
      <c r="H6" s="12" t="s">
        <v>11</v>
      </c>
      <c r="I6" s="10" t="s">
        <v>7</v>
      </c>
      <c r="J6" s="11" t="s">
        <v>8</v>
      </c>
      <c r="K6" s="11" t="s">
        <v>9</v>
      </c>
      <c r="L6" s="11" t="s">
        <v>10</v>
      </c>
      <c r="M6" s="109" t="s">
        <v>11</v>
      </c>
      <c r="N6" s="100" t="s">
        <v>7</v>
      </c>
      <c r="O6" s="11" t="s">
        <v>8</v>
      </c>
      <c r="P6" s="11" t="s">
        <v>9</v>
      </c>
      <c r="Q6" s="11" t="s">
        <v>10</v>
      </c>
      <c r="R6" s="109" t="s">
        <v>11</v>
      </c>
    </row>
    <row r="7" spans="1:18" x14ac:dyDescent="0.25">
      <c r="A7" s="13"/>
      <c r="B7" s="14" t="s">
        <v>12</v>
      </c>
      <c r="C7" s="15" t="s">
        <v>13</v>
      </c>
      <c r="D7" s="18">
        <f>ROUND(I7+N7,4)</f>
        <v>95186.849000000002</v>
      </c>
      <c r="E7" s="16">
        <f>ROUND(J7+O7,4)</f>
        <v>69309.365999999995</v>
      </c>
      <c r="F7" s="16">
        <f>ROUND(K7+P7,4)</f>
        <v>0</v>
      </c>
      <c r="G7" s="16">
        <f>ROUND(L7+Q7,4)</f>
        <v>95186.849000000002</v>
      </c>
      <c r="H7" s="17">
        <f>ROUND(M7+R7,4)</f>
        <v>71843.111999999994</v>
      </c>
      <c r="I7" s="18">
        <f>ROUND(I13+I14+I15+I16,4)</f>
        <v>46747.932999999997</v>
      </c>
      <c r="J7" s="84">
        <f>ROUND(J13+J14+J15+J16,4)</f>
        <v>35313.963000000003</v>
      </c>
      <c r="K7" s="84">
        <f>ROUND(K8+K13+K14+K15+K16,4)</f>
        <v>0</v>
      </c>
      <c r="L7" s="84">
        <f>ROUND(L8+L13+L14+L15+L16,4)</f>
        <v>46747.932999999997</v>
      </c>
      <c r="M7" s="85">
        <f>ROUND(M8+M13+M14+M15+M16,4)</f>
        <v>31683.725999999999</v>
      </c>
      <c r="N7" s="101">
        <f>ROUND(N13+N14+N15+N16,4)</f>
        <v>48438.915999999997</v>
      </c>
      <c r="O7" s="84">
        <f>ROUND(O13+O14+O15+O16,4)</f>
        <v>33995.402999999998</v>
      </c>
      <c r="P7" s="84">
        <f>ROUND(P8+P13+P14+P15+P16,4)</f>
        <v>0</v>
      </c>
      <c r="Q7" s="84">
        <f>ROUND(Q8+Q13+Q14+Q15+Q16,4)</f>
        <v>48438.915999999997</v>
      </c>
      <c r="R7" s="85">
        <f>ROUND(R8+R13+R14+R15+R16,4)</f>
        <v>40159.385999999999</v>
      </c>
    </row>
    <row r="8" spans="1:18" x14ac:dyDescent="0.25">
      <c r="A8" s="19"/>
      <c r="B8" s="20" t="s">
        <v>14</v>
      </c>
      <c r="C8" s="21" t="s">
        <v>13</v>
      </c>
      <c r="D8" s="25" t="s">
        <v>15</v>
      </c>
      <c r="E8" s="22" t="s">
        <v>15</v>
      </c>
      <c r="F8" s="23">
        <f>ROUND(K8+P8,4)</f>
        <v>0</v>
      </c>
      <c r="G8" s="23">
        <f>ROUND(L8+Q8,4)</f>
        <v>69309.365999999995</v>
      </c>
      <c r="H8" s="24">
        <f>ROUND(M8+R8,4)</f>
        <v>71843.111999999994</v>
      </c>
      <c r="I8" s="25" t="s">
        <v>15</v>
      </c>
      <c r="J8" s="86" t="s">
        <v>15</v>
      </c>
      <c r="K8" s="87">
        <f>ROUND(K10,4)</f>
        <v>0</v>
      </c>
      <c r="L8" s="87">
        <f>ROUND(L10+L11,4)</f>
        <v>35313.963000000003</v>
      </c>
      <c r="M8" s="88">
        <f>ROUND(M10+M11+M12,4)</f>
        <v>31683.725999999999</v>
      </c>
      <c r="N8" s="102" t="s">
        <v>15</v>
      </c>
      <c r="O8" s="86" t="s">
        <v>15</v>
      </c>
      <c r="P8" s="87">
        <f>ROUND(P10,4)</f>
        <v>0</v>
      </c>
      <c r="Q8" s="87">
        <f>ROUND(Q10+Q11,4)</f>
        <v>33995.402999999998</v>
      </c>
      <c r="R8" s="88">
        <f>ROUND(R10+R11+R12,4)</f>
        <v>40159.385999999999</v>
      </c>
    </row>
    <row r="9" spans="1:18" x14ac:dyDescent="0.25">
      <c r="A9" s="19"/>
      <c r="B9" s="20" t="s">
        <v>16</v>
      </c>
      <c r="C9" s="21" t="s">
        <v>13</v>
      </c>
      <c r="D9" s="25" t="s">
        <v>15</v>
      </c>
      <c r="E9" s="22" t="s">
        <v>15</v>
      </c>
      <c r="F9" s="22" t="s">
        <v>15</v>
      </c>
      <c r="G9" s="22" t="s">
        <v>15</v>
      </c>
      <c r="H9" s="27" t="s">
        <v>15</v>
      </c>
      <c r="I9" s="25" t="s">
        <v>15</v>
      </c>
      <c r="J9" s="86" t="s">
        <v>15</v>
      </c>
      <c r="K9" s="86" t="s">
        <v>15</v>
      </c>
      <c r="L9" s="86" t="s">
        <v>15</v>
      </c>
      <c r="M9" s="89" t="s">
        <v>15</v>
      </c>
      <c r="N9" s="102" t="s">
        <v>15</v>
      </c>
      <c r="O9" s="86" t="s">
        <v>15</v>
      </c>
      <c r="P9" s="86" t="s">
        <v>15</v>
      </c>
      <c r="Q9" s="86" t="s">
        <v>15</v>
      </c>
      <c r="R9" s="89" t="s">
        <v>15</v>
      </c>
    </row>
    <row r="10" spans="1:18" x14ac:dyDescent="0.25">
      <c r="A10" s="28"/>
      <c r="B10" s="29" t="s">
        <v>8</v>
      </c>
      <c r="C10" s="30" t="s">
        <v>13</v>
      </c>
      <c r="D10" s="32" t="s">
        <v>15</v>
      </c>
      <c r="E10" s="31" t="s">
        <v>15</v>
      </c>
      <c r="F10" s="23">
        <f>ROUND(K10+P10,4)</f>
        <v>0</v>
      </c>
      <c r="G10" s="23">
        <f>ROUND(L10+Q10,4)</f>
        <v>69309.365999999995</v>
      </c>
      <c r="H10" s="24">
        <f>ROUND(M10+R10,4)</f>
        <v>0</v>
      </c>
      <c r="I10" s="32" t="s">
        <v>15</v>
      </c>
      <c r="J10" s="90" t="s">
        <v>15</v>
      </c>
      <c r="K10" s="91"/>
      <c r="L10" s="87">
        <f>ROUND(J7-J17-J19-J20-M10-K10,4)</f>
        <v>35313.963000000003</v>
      </c>
      <c r="M10" s="110">
        <v>0</v>
      </c>
      <c r="N10" s="103" t="s">
        <v>15</v>
      </c>
      <c r="O10" s="90" t="s">
        <v>15</v>
      </c>
      <c r="P10" s="91"/>
      <c r="Q10" s="87">
        <f>ROUND(O7-O17-O19-O20-R10-P10,4)</f>
        <v>33995.402999999998</v>
      </c>
      <c r="R10" s="110">
        <v>0</v>
      </c>
    </row>
    <row r="11" spans="1:18" x14ac:dyDescent="0.25">
      <c r="A11" s="28"/>
      <c r="B11" s="29" t="s">
        <v>9</v>
      </c>
      <c r="C11" s="30" t="s">
        <v>13</v>
      </c>
      <c r="D11" s="32" t="s">
        <v>15</v>
      </c>
      <c r="E11" s="31" t="s">
        <v>15</v>
      </c>
      <c r="F11" s="22" t="s">
        <v>15</v>
      </c>
      <c r="G11" s="23">
        <f>ROUND(L11+Q11,4)</f>
        <v>0</v>
      </c>
      <c r="H11" s="24">
        <f>ROUND(M11+R11,4)</f>
        <v>0</v>
      </c>
      <c r="I11" s="32" t="s">
        <v>15</v>
      </c>
      <c r="J11" s="90" t="s">
        <v>15</v>
      </c>
      <c r="K11" s="90" t="s">
        <v>15</v>
      </c>
      <c r="L11" s="87">
        <f>ROUND(K7-K17-K19-K20-M11,4)</f>
        <v>0</v>
      </c>
      <c r="M11" s="110">
        <v>0</v>
      </c>
      <c r="N11" s="103" t="s">
        <v>15</v>
      </c>
      <c r="O11" s="90" t="s">
        <v>15</v>
      </c>
      <c r="P11" s="90" t="s">
        <v>15</v>
      </c>
      <c r="Q11" s="87">
        <f>ROUND(P7-P17-P19-P20-R11,4)</f>
        <v>0</v>
      </c>
      <c r="R11" s="110">
        <v>0</v>
      </c>
    </row>
    <row r="12" spans="1:18" x14ac:dyDescent="0.25">
      <c r="A12" s="28"/>
      <c r="B12" s="29" t="s">
        <v>10</v>
      </c>
      <c r="C12" s="30" t="s">
        <v>13</v>
      </c>
      <c r="D12" s="32" t="s">
        <v>15</v>
      </c>
      <c r="E12" s="31" t="s">
        <v>15</v>
      </c>
      <c r="F12" s="31" t="s">
        <v>15</v>
      </c>
      <c r="G12" s="31" t="s">
        <v>15</v>
      </c>
      <c r="H12" s="24">
        <f t="shared" ref="H12:H17" si="0">ROUND(M12+R12,4)</f>
        <v>71843.111999999994</v>
      </c>
      <c r="I12" s="32" t="s">
        <v>15</v>
      </c>
      <c r="J12" s="124" t="s">
        <v>15</v>
      </c>
      <c r="K12" s="124" t="s">
        <v>15</v>
      </c>
      <c r="L12" s="124" t="s">
        <v>15</v>
      </c>
      <c r="M12" s="125">
        <f>ROUND(L7-L17-L19-L20,4)</f>
        <v>31683.725999999999</v>
      </c>
      <c r="N12" s="103" t="s">
        <v>15</v>
      </c>
      <c r="O12" s="90" t="s">
        <v>15</v>
      </c>
      <c r="P12" s="90" t="s">
        <v>15</v>
      </c>
      <c r="Q12" s="90" t="s">
        <v>15</v>
      </c>
      <c r="R12" s="88">
        <f>ROUND(Q7-Q17-Q19-Q20,4)</f>
        <v>40159.385999999999</v>
      </c>
    </row>
    <row r="13" spans="1:18" ht="19.5" customHeight="1" x14ac:dyDescent="0.25">
      <c r="A13" s="28"/>
      <c r="B13" s="29" t="s">
        <v>17</v>
      </c>
      <c r="C13" s="30" t="s">
        <v>13</v>
      </c>
      <c r="D13" s="82">
        <f t="shared" ref="D13:G17" si="1">ROUND(I13+N13,4)</f>
        <v>24737.75</v>
      </c>
      <c r="E13" s="23">
        <f t="shared" si="1"/>
        <v>24737.75</v>
      </c>
      <c r="F13" s="23">
        <f t="shared" si="1"/>
        <v>0</v>
      </c>
      <c r="G13" s="23">
        <f t="shared" si="1"/>
        <v>0</v>
      </c>
      <c r="H13" s="24">
        <f t="shared" si="0"/>
        <v>0</v>
      </c>
      <c r="I13" s="33">
        <f>ROUND(SUM(J13:M13),4)</f>
        <v>11996.289000000001</v>
      </c>
      <c r="J13" s="118">
        <f>2160.448+2133.698+2246.389+1968.515+1821.019+1666.22</f>
        <v>11996.288999999999</v>
      </c>
      <c r="K13" s="118"/>
      <c r="L13" s="118"/>
      <c r="M13" s="119"/>
      <c r="N13" s="104">
        <f>ROUND(SUM(O13:R13),4)</f>
        <v>12741.460999999999</v>
      </c>
      <c r="O13" s="118">
        <f>1746.419+1755.602+1895.115+2166.852+2433.264+2744.209</f>
        <v>12741.460999999999</v>
      </c>
      <c r="P13" s="118"/>
      <c r="Q13" s="118"/>
      <c r="R13" s="119"/>
    </row>
    <row r="14" spans="1:18" x14ac:dyDescent="0.25">
      <c r="A14" s="28"/>
      <c r="B14" s="29" t="s">
        <v>18</v>
      </c>
      <c r="C14" s="30" t="s">
        <v>13</v>
      </c>
      <c r="D14" s="82">
        <f t="shared" si="1"/>
        <v>0</v>
      </c>
      <c r="E14" s="23">
        <f t="shared" si="1"/>
        <v>0</v>
      </c>
      <c r="F14" s="23">
        <f t="shared" si="1"/>
        <v>0</v>
      </c>
      <c r="G14" s="23">
        <f t="shared" si="1"/>
        <v>0</v>
      </c>
      <c r="H14" s="24">
        <f t="shared" si="0"/>
        <v>0</v>
      </c>
      <c r="I14" s="33">
        <f>ROUND(SUM(J14:M14),4)</f>
        <v>0</v>
      </c>
      <c r="J14" s="118"/>
      <c r="K14" s="118"/>
      <c r="L14" s="118"/>
      <c r="M14" s="119"/>
      <c r="N14" s="104">
        <f>ROUND(SUM(O14:R14),4)</f>
        <v>0</v>
      </c>
      <c r="O14" s="118"/>
      <c r="P14" s="118"/>
      <c r="Q14" s="118"/>
      <c r="R14" s="119"/>
    </row>
    <row r="15" spans="1:18" x14ac:dyDescent="0.25">
      <c r="A15" s="28"/>
      <c r="B15" s="29" t="s">
        <v>19</v>
      </c>
      <c r="C15" s="30" t="s">
        <v>13</v>
      </c>
      <c r="D15" s="82">
        <f t="shared" si="1"/>
        <v>45683.798999999999</v>
      </c>
      <c r="E15" s="23">
        <f t="shared" si="1"/>
        <v>44571.616000000002</v>
      </c>
      <c r="F15" s="23">
        <f t="shared" si="1"/>
        <v>0</v>
      </c>
      <c r="G15" s="23">
        <f t="shared" si="1"/>
        <v>1112.183</v>
      </c>
      <c r="H15" s="24">
        <f t="shared" si="0"/>
        <v>0</v>
      </c>
      <c r="I15" s="33">
        <f>ROUND(SUM(J15:M15),4)</f>
        <v>23317.673999999999</v>
      </c>
      <c r="J15" s="118">
        <f>4595.994+4486.36+4352.105+3675.5+3312.166+2895.549</f>
        <v>23317.673999999999</v>
      </c>
      <c r="K15" s="118"/>
      <c r="L15" s="118"/>
      <c r="M15" s="119"/>
      <c r="N15" s="104">
        <f>ROUND(SUM(O15:R15),4)</f>
        <v>22366.125</v>
      </c>
      <c r="O15" s="118">
        <f>2758.739+2901.793+3136.382+3648.718+4055.92+4752.39</f>
        <v>21253.942000000003</v>
      </c>
      <c r="P15" s="118"/>
      <c r="Q15" s="118">
        <f>745.546+366.637</f>
        <v>1112.183</v>
      </c>
      <c r="R15" s="119"/>
    </row>
    <row r="16" spans="1:18" ht="25.5" x14ac:dyDescent="0.25">
      <c r="A16" s="28"/>
      <c r="B16" s="29" t="s">
        <v>20</v>
      </c>
      <c r="C16" s="30" t="s">
        <v>13</v>
      </c>
      <c r="D16" s="82">
        <f t="shared" si="1"/>
        <v>24765.3</v>
      </c>
      <c r="E16" s="23">
        <f t="shared" si="1"/>
        <v>0</v>
      </c>
      <c r="F16" s="23">
        <f t="shared" si="1"/>
        <v>0</v>
      </c>
      <c r="G16" s="23">
        <f t="shared" si="1"/>
        <v>24765.3</v>
      </c>
      <c r="H16" s="24">
        <f t="shared" si="0"/>
        <v>0</v>
      </c>
      <c r="I16" s="33">
        <f>ROUND(SUM(J16:M16),4)</f>
        <v>11433.97</v>
      </c>
      <c r="J16" s="118"/>
      <c r="K16" s="118"/>
      <c r="L16" s="118">
        <f>1402.686+724.816+1380.744+733.974+1354.2+722.451+648.586+1190.07+594.383+1136.22+517.818+1028.022</f>
        <v>11433.969999999998</v>
      </c>
      <c r="M16" s="119"/>
      <c r="N16" s="104">
        <f>ROUND(SUM(O16:R16),4)</f>
        <v>13331.33</v>
      </c>
      <c r="O16" s="118"/>
      <c r="P16" s="118"/>
      <c r="Q16" s="118">
        <f>526.563+1154.97+513.663+1176.564+615.729+1230.252+784.286+1440.894+1077.268+1555.074+1588.379+1667.688</f>
        <v>13331.33</v>
      </c>
      <c r="R16" s="119"/>
    </row>
    <row r="17" spans="1:18" x14ac:dyDescent="0.25">
      <c r="A17" s="34"/>
      <c r="B17" s="301" t="s">
        <v>21</v>
      </c>
      <c r="C17" s="35" t="s">
        <v>13</v>
      </c>
      <c r="D17" s="33">
        <f t="shared" si="1"/>
        <v>12396.843999999999</v>
      </c>
      <c r="E17" s="26">
        <f t="shared" si="1"/>
        <v>0</v>
      </c>
      <c r="F17" s="26">
        <f t="shared" si="1"/>
        <v>0</v>
      </c>
      <c r="G17" s="26">
        <f t="shared" si="1"/>
        <v>5739.4229999999998</v>
      </c>
      <c r="H17" s="36">
        <f t="shared" si="0"/>
        <v>6657.4210000000003</v>
      </c>
      <c r="I17" s="33">
        <f>SUM(J17:M17)</f>
        <v>1961.0700000000002</v>
      </c>
      <c r="J17" s="118"/>
      <c r="K17" s="118"/>
      <c r="L17" s="118">
        <f>1092.55+416.872+1073.602+178.548+200+(-5)</f>
        <v>2956.5720000000001</v>
      </c>
      <c r="M17" s="119">
        <f>(-423.652)+(-299.096)+(-687.757)+112.26+310.833+(-8.09)</f>
        <v>-995.50200000000007</v>
      </c>
      <c r="N17" s="104">
        <f>SUM(O17:R17)</f>
        <v>10435.773999999999</v>
      </c>
      <c r="O17" s="118"/>
      <c r="P17" s="118"/>
      <c r="Q17" s="118">
        <f>245.452+459.028+548.174+643.578+250.338+636.281</f>
        <v>2782.8510000000001</v>
      </c>
      <c r="R17" s="119">
        <f>397.141+742.706+886.943+1041.305+2202.154+2382.674</f>
        <v>7652.9229999999998</v>
      </c>
    </row>
    <row r="18" spans="1:18" s="41" customFormat="1" x14ac:dyDescent="0.25">
      <c r="A18" s="37"/>
      <c r="B18" s="301"/>
      <c r="C18" s="38" t="s">
        <v>22</v>
      </c>
      <c r="D18" s="114">
        <f>ROUND(IFERROR(D17/D7*100,0),4)</f>
        <v>13.0237</v>
      </c>
      <c r="E18" s="39">
        <f>ROUND(IFERROR(E17/E7*100,0),4)</f>
        <v>0</v>
      </c>
      <c r="F18" s="39">
        <f>ROUND(IFERROR(F17/F7*100,0),4)</f>
        <v>0</v>
      </c>
      <c r="G18" s="39">
        <f>ROUND(IFERROR(G17/G7*100,0),4)</f>
        <v>6.0296000000000003</v>
      </c>
      <c r="H18" s="40">
        <f>ROUND(IFERROR(H17/H7*100,0),4)</f>
        <v>9.2666000000000004</v>
      </c>
      <c r="I18" s="33">
        <f>I17/I7*100</f>
        <v>4.1949876158160837</v>
      </c>
      <c r="J18" s="87">
        <f t="shared" ref="J18:R18" si="2">ROUND(IF(J7=0,0,J17/J7*100),4)</f>
        <v>0</v>
      </c>
      <c r="K18" s="87">
        <f t="shared" si="2"/>
        <v>0</v>
      </c>
      <c r="L18" s="87">
        <f t="shared" si="2"/>
        <v>6.3244999999999996</v>
      </c>
      <c r="M18" s="88">
        <f t="shared" si="2"/>
        <v>-3.1419999999999999</v>
      </c>
      <c r="N18" s="104">
        <f>N17/N7*100</f>
        <v>21.544193928699809</v>
      </c>
      <c r="O18" s="87">
        <f t="shared" si="2"/>
        <v>0</v>
      </c>
      <c r="P18" s="87">
        <f t="shared" si="2"/>
        <v>0</v>
      </c>
      <c r="Q18" s="87">
        <f t="shared" si="2"/>
        <v>5.7450999999999999</v>
      </c>
      <c r="R18" s="88">
        <f t="shared" si="2"/>
        <v>19.0564</v>
      </c>
    </row>
    <row r="19" spans="1:18" ht="30" customHeight="1" x14ac:dyDescent="0.25">
      <c r="A19" s="42"/>
      <c r="B19" s="43" t="s">
        <v>23</v>
      </c>
      <c r="C19" s="44" t="s">
        <v>13</v>
      </c>
      <c r="D19" s="33">
        <f t="shared" ref="D19:H23" si="3">ROUND(I19+N19,4)</f>
        <v>0</v>
      </c>
      <c r="E19" s="26">
        <f t="shared" si="3"/>
        <v>0</v>
      </c>
      <c r="F19" s="26">
        <f t="shared" si="3"/>
        <v>0</v>
      </c>
      <c r="G19" s="26">
        <f t="shared" si="3"/>
        <v>0</v>
      </c>
      <c r="H19" s="36">
        <f t="shared" si="3"/>
        <v>0</v>
      </c>
      <c r="I19" s="33">
        <f>ROUND(SUM(J19:M19),4)</f>
        <v>0</v>
      </c>
      <c r="J19" s="91">
        <v>0</v>
      </c>
      <c r="K19" s="91">
        <v>0</v>
      </c>
      <c r="L19" s="91">
        <v>0</v>
      </c>
      <c r="M19" s="110">
        <v>0</v>
      </c>
      <c r="N19" s="104">
        <f>ROUND(SUM(O19:R19),4)</f>
        <v>0</v>
      </c>
      <c r="O19" s="91"/>
      <c r="P19" s="91"/>
      <c r="Q19" s="91"/>
      <c r="R19" s="110"/>
    </row>
    <row r="20" spans="1:18" s="51" customFormat="1" ht="25.5" customHeight="1" x14ac:dyDescent="0.25">
      <c r="A20" s="45"/>
      <c r="B20" s="46" t="s">
        <v>24</v>
      </c>
      <c r="C20" s="47" t="s">
        <v>13</v>
      </c>
      <c r="D20" s="50">
        <f t="shared" si="3"/>
        <v>82790.005000000005</v>
      </c>
      <c r="E20" s="48">
        <f t="shared" si="3"/>
        <v>0</v>
      </c>
      <c r="F20" s="48">
        <f t="shared" si="3"/>
        <v>0</v>
      </c>
      <c r="G20" s="48">
        <f t="shared" si="3"/>
        <v>17604.313999999998</v>
      </c>
      <c r="H20" s="49">
        <f t="shared" si="3"/>
        <v>65185.690999999999</v>
      </c>
      <c r="I20" s="50">
        <f>I7-I17-I19</f>
        <v>44786.862999999998</v>
      </c>
      <c r="J20" s="92">
        <f>ROUND(J21+J22+J23,4)</f>
        <v>0</v>
      </c>
      <c r="K20" s="92">
        <f>ROUND(K21+K22+K23,4)</f>
        <v>0</v>
      </c>
      <c r="L20" s="92">
        <f>ROUND(L21+L22+L23,4)</f>
        <v>12107.635</v>
      </c>
      <c r="M20" s="93">
        <f>ROUND(M21+M22+M23,4)</f>
        <v>32679.227999999999</v>
      </c>
      <c r="N20" s="105">
        <f>ROUND(SUM(O20:R20),4)</f>
        <v>38003.142</v>
      </c>
      <c r="O20" s="92">
        <f>ROUND(O21+O22+O23,4)</f>
        <v>0</v>
      </c>
      <c r="P20" s="92">
        <f>ROUND(P21+P22+P23,4)</f>
        <v>0</v>
      </c>
      <c r="Q20" s="92">
        <f>ROUND(Q21+Q22+Q23,4)</f>
        <v>5496.6790000000001</v>
      </c>
      <c r="R20" s="93">
        <f>ROUND(R21+R22+R23,4)</f>
        <v>32506.463</v>
      </c>
    </row>
    <row r="21" spans="1:18" s="51" customFormat="1" ht="30" customHeight="1" x14ac:dyDescent="0.25">
      <c r="A21" s="52"/>
      <c r="B21" s="53" t="s">
        <v>28</v>
      </c>
      <c r="C21" s="54" t="s">
        <v>13</v>
      </c>
      <c r="D21" s="111">
        <f t="shared" si="3"/>
        <v>82790.005000000005</v>
      </c>
      <c r="E21" s="55">
        <f t="shared" si="3"/>
        <v>0</v>
      </c>
      <c r="F21" s="55">
        <f t="shared" si="3"/>
        <v>0</v>
      </c>
      <c r="G21" s="55">
        <f t="shared" si="3"/>
        <v>17604.313999999998</v>
      </c>
      <c r="H21" s="56">
        <f t="shared" si="3"/>
        <v>65185.690999999999</v>
      </c>
      <c r="I21" s="111">
        <f>SUM(J21:M21)</f>
        <v>44786.862999999998</v>
      </c>
      <c r="J21" s="120"/>
      <c r="K21" s="120"/>
      <c r="L21" s="120">
        <f>2436.312+2494.208+2824.882+1760.118+1415.651+1176.464</f>
        <v>12107.635</v>
      </c>
      <c r="M21" s="126">
        <f>M7-M17-M23-M22-M19</f>
        <v>32679.227999999999</v>
      </c>
      <c r="N21" s="105">
        <f>SUM(O21:R21)</f>
        <v>38003.142</v>
      </c>
      <c r="O21" s="94"/>
      <c r="P21" s="94"/>
      <c r="Q21" s="120">
        <f>819.454+579.983+660.515+972.64+756.842+1707.245</f>
        <v>5496.6790000000001</v>
      </c>
      <c r="R21" s="121">
        <f>1620.447+1681.454+1667.226+1873.828+2575.241+2429.906+3104.197+2884.451+3114.62+3509.399+4082.497+3963.197</f>
        <v>32506.463</v>
      </c>
    </row>
    <row r="22" spans="1:18" ht="28.5" customHeight="1" thickBot="1" x14ac:dyDescent="0.3">
      <c r="A22" s="28"/>
      <c r="B22" s="57" t="s">
        <v>25</v>
      </c>
      <c r="C22" s="58" t="s">
        <v>13</v>
      </c>
      <c r="D22" s="116">
        <f t="shared" si="3"/>
        <v>0</v>
      </c>
      <c r="E22" s="59">
        <f t="shared" si="3"/>
        <v>0</v>
      </c>
      <c r="F22" s="59">
        <f t="shared" si="3"/>
        <v>0</v>
      </c>
      <c r="G22" s="59">
        <f t="shared" si="3"/>
        <v>0</v>
      </c>
      <c r="H22" s="60">
        <f t="shared" si="3"/>
        <v>0</v>
      </c>
      <c r="I22" s="61">
        <f>ROUND(SUM(J22:M22),4)</f>
        <v>0</v>
      </c>
      <c r="J22" s="122"/>
      <c r="K22" s="122"/>
      <c r="L22" s="122"/>
      <c r="M22" s="123"/>
      <c r="N22" s="106">
        <f>ROUND(SUM(O22:R22),4)</f>
        <v>0</v>
      </c>
      <c r="O22" s="95"/>
      <c r="P22" s="95"/>
      <c r="Q22" s="122"/>
      <c r="R22" s="123"/>
    </row>
    <row r="23" spans="1:18" ht="18" customHeight="1" thickBot="1" x14ac:dyDescent="0.3">
      <c r="A23" s="13"/>
      <c r="B23" s="62" t="s">
        <v>26</v>
      </c>
      <c r="C23" s="63" t="s">
        <v>13</v>
      </c>
      <c r="D23" s="66">
        <f t="shared" si="3"/>
        <v>0</v>
      </c>
      <c r="E23" s="64">
        <f t="shared" si="3"/>
        <v>0</v>
      </c>
      <c r="F23" s="64">
        <f t="shared" si="3"/>
        <v>0</v>
      </c>
      <c r="G23" s="64">
        <f t="shared" si="3"/>
        <v>0</v>
      </c>
      <c r="H23" s="65">
        <f t="shared" si="3"/>
        <v>0</v>
      </c>
      <c r="I23" s="66">
        <f>ROUND(SUM(J23:M23),4)</f>
        <v>0</v>
      </c>
      <c r="J23" s="96"/>
      <c r="K23" s="96"/>
      <c r="L23" s="96"/>
      <c r="M23" s="97"/>
      <c r="N23" s="107">
        <f>ROUND(SUM(O23:R23),4)</f>
        <v>0</v>
      </c>
      <c r="O23" s="96"/>
      <c r="P23" s="96"/>
      <c r="Q23" s="96"/>
      <c r="R23" s="97"/>
    </row>
    <row r="24" spans="1:18" ht="18" customHeight="1" thickBot="1" x14ac:dyDescent="0.3">
      <c r="A24" s="67"/>
      <c r="B24" s="68" t="s">
        <v>27</v>
      </c>
      <c r="C24" s="69"/>
      <c r="D24" s="72" t="s">
        <v>15</v>
      </c>
      <c r="E24" s="70">
        <f>ROUND(E7-E17-E19-E21-E22-E23-F10-G10-H10,4)</f>
        <v>0</v>
      </c>
      <c r="F24" s="70">
        <f>ROUND(F7-F17-F19-F21-F22-F23-G11-H11,4)</f>
        <v>0</v>
      </c>
      <c r="G24" s="70">
        <f>ROUND(G7-G17-G19-G21-G22-G23-H12,4)</f>
        <v>0</v>
      </c>
      <c r="H24" s="71">
        <f>ROUND(H7-H17-H19-H21-H22-H23,4)</f>
        <v>0</v>
      </c>
      <c r="I24" s="72" t="s">
        <v>15</v>
      </c>
      <c r="J24" s="98">
        <f>ROUND(J7-J17-J19-J21-J22-J23-K10-L10-M10,4)</f>
        <v>0</v>
      </c>
      <c r="K24" s="98">
        <f>ROUND(K7-K17-K19-K21-K22-K23-L11-M11,4)</f>
        <v>0</v>
      </c>
      <c r="L24" s="98">
        <f>ROUND(L7-L17-L19-L21-L22-L23-M12,4)</f>
        <v>0</v>
      </c>
      <c r="M24" s="99">
        <f>ROUND(M7-M17-M19-M21-M22-M23,4)</f>
        <v>0</v>
      </c>
      <c r="N24" s="108" t="s">
        <v>15</v>
      </c>
      <c r="O24" s="98">
        <f>ROUND(O7-O17-O19-O21-O22-O23-P10-Q10-R10,4)</f>
        <v>0</v>
      </c>
      <c r="P24" s="98">
        <f>ROUND(P7-P17-P19-P21-P22-P23-Q11-R11,4)</f>
        <v>0</v>
      </c>
      <c r="Q24" s="98">
        <f>ROUND(Q7-Q17-Q19-Q21-Q22-Q23-R12,4)</f>
        <v>0</v>
      </c>
      <c r="R24" s="99">
        <f>ROUND(R7-R17-R19-R21-R22-R23,4)</f>
        <v>0</v>
      </c>
    </row>
    <row r="25" spans="1:18" ht="18" customHeight="1" x14ac:dyDescent="0.25">
      <c r="A25" s="73"/>
      <c r="B25" s="74"/>
      <c r="C25" s="75"/>
      <c r="D25" s="76"/>
      <c r="E25" s="77"/>
      <c r="F25" s="77"/>
      <c r="G25" s="77"/>
      <c r="H25" s="77"/>
      <c r="I25" s="76"/>
      <c r="J25" s="78"/>
      <c r="K25" s="78"/>
      <c r="L25" s="78"/>
      <c r="M25" s="78">
        <f>2016.739+1838.588+4284.204+3761.995+1804.02+3660.398+1599.564+3832.181+1519.991+3417.313+1577.65+3366.585</f>
        <v>32679.228000000003</v>
      </c>
      <c r="N25" s="76"/>
      <c r="O25" s="78"/>
      <c r="P25" s="78"/>
      <c r="Q25" s="78"/>
      <c r="R25" s="78"/>
    </row>
  </sheetData>
  <sheetProtection formatColumns="0" formatRows="0"/>
  <mergeCells count="7">
    <mergeCell ref="B17:B18"/>
    <mergeCell ref="B4:B6"/>
    <mergeCell ref="C4:C6"/>
    <mergeCell ref="D4:R4"/>
    <mergeCell ref="D5:H5"/>
    <mergeCell ref="I5:M5"/>
    <mergeCell ref="N5:R5"/>
  </mergeCells>
  <pageMargins left="0.39370078740157483" right="3.937007874015748E-2" top="0.19685039370078741" bottom="3.937007874015748E-2" header="0" footer="0"/>
  <pageSetup paperSize="9" scale="57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5DBFCF-C746-4666-8834-009F932E61B4}">
  <sheetPr>
    <tabColor rgb="FFCCFF99"/>
    <pageSetUpPr fitToPage="1"/>
  </sheetPr>
  <dimension ref="A1:R115"/>
  <sheetViews>
    <sheetView tabSelected="1" topLeftCell="A18" zoomScale="85" zoomScaleNormal="85" workbookViewId="0">
      <pane xSplit="3" ySplit="6" topLeftCell="D36" activePane="bottomRight" state="frozen"/>
      <selection activeCell="A18" sqref="A18"/>
      <selection pane="topRight" activeCell="D18" sqref="D18"/>
      <selection pane="bottomLeft" activeCell="A24" sqref="A24"/>
      <selection pane="bottomRight" activeCell="M108" sqref="M108"/>
    </sheetView>
  </sheetViews>
  <sheetFormatPr defaultColWidth="9.140625" defaultRowHeight="12.75" x14ac:dyDescent="0.2"/>
  <cols>
    <col min="1" max="1" width="3.5703125" style="258" customWidth="1"/>
    <col min="2" max="2" width="45" style="259" customWidth="1"/>
    <col min="3" max="3" width="14.85546875" style="259" customWidth="1"/>
    <col min="4" max="6" width="9.85546875" style="259" customWidth="1"/>
    <col min="7" max="7" width="10.5703125" style="259" customWidth="1"/>
    <col min="8" max="9" width="9.85546875" style="259" customWidth="1"/>
    <col min="10" max="10" width="10.140625" style="259" customWidth="1"/>
    <col min="11" max="11" width="9.85546875" style="259" customWidth="1"/>
    <col min="12" max="12" width="11.7109375" style="259" customWidth="1"/>
    <col min="13" max="14" width="9.85546875" style="259" customWidth="1"/>
    <col min="15" max="15" width="11.28515625" style="259" customWidth="1"/>
    <col min="16" max="16" width="11.7109375" style="259" customWidth="1"/>
    <col min="17" max="17" width="11" style="259" customWidth="1"/>
    <col min="18" max="18" width="12" style="259" customWidth="1"/>
    <col min="19" max="16384" width="9.140625" style="259"/>
  </cols>
  <sheetData>
    <row r="1" spans="3:3" customFormat="1" ht="12" hidden="1" customHeight="1" x14ac:dyDescent="0.25"/>
    <row r="2" spans="3:3" customFormat="1" ht="12" hidden="1" customHeight="1" x14ac:dyDescent="0.25"/>
    <row r="3" spans="3:3" customFormat="1" ht="12" hidden="1" customHeight="1" x14ac:dyDescent="0.25"/>
    <row r="4" spans="3:3" customFormat="1" ht="12" hidden="1" customHeight="1" x14ac:dyDescent="0.25"/>
    <row r="5" spans="3:3" customFormat="1" ht="12" hidden="1" customHeight="1" x14ac:dyDescent="0.25"/>
    <row r="6" spans="3:3" customFormat="1" ht="12" hidden="1" customHeight="1" x14ac:dyDescent="0.25"/>
    <row r="7" spans="3:3" customFormat="1" ht="12" hidden="1" customHeight="1" x14ac:dyDescent="0.25"/>
    <row r="8" spans="3:3" customFormat="1" ht="12" hidden="1" customHeight="1" x14ac:dyDescent="0.25"/>
    <row r="9" spans="3:3" customFormat="1" ht="12" hidden="1" customHeight="1" x14ac:dyDescent="0.25">
      <c r="C9" s="127"/>
    </row>
    <row r="10" spans="3:3" customFormat="1" ht="12" hidden="1" customHeight="1" x14ac:dyDescent="0.25"/>
    <row r="11" spans="3:3" customFormat="1" ht="12" hidden="1" customHeight="1" x14ac:dyDescent="0.25"/>
    <row r="12" spans="3:3" customFormat="1" ht="12" hidden="1" customHeight="1" x14ac:dyDescent="0.25"/>
    <row r="13" spans="3:3" customFormat="1" ht="12" hidden="1" customHeight="1" x14ac:dyDescent="0.25"/>
    <row r="14" spans="3:3" customFormat="1" ht="12" hidden="1" customHeight="1" x14ac:dyDescent="0.25"/>
    <row r="15" spans="3:3" customFormat="1" ht="12" hidden="1" customHeight="1" x14ac:dyDescent="0.25"/>
    <row r="16" spans="3:3" customFormat="1" ht="12" hidden="1" customHeight="1" x14ac:dyDescent="0.25"/>
    <row r="17" spans="1:18" customFormat="1" ht="12" hidden="1" customHeight="1" x14ac:dyDescent="0.25"/>
    <row r="18" spans="1:18" customFormat="1" ht="16.5" customHeight="1" x14ac:dyDescent="0.25"/>
    <row r="19" spans="1:18" s="131" customFormat="1" x14ac:dyDescent="0.2">
      <c r="A19" s="128"/>
      <c r="B19" s="129" t="s">
        <v>31</v>
      </c>
      <c r="C19" s="130"/>
      <c r="D19" s="128"/>
      <c r="E19" s="128"/>
      <c r="F19" s="128"/>
      <c r="G19" s="128"/>
      <c r="H19" s="128"/>
      <c r="I19" s="128"/>
      <c r="J19" s="128"/>
      <c r="K19" s="128"/>
      <c r="L19" s="128"/>
      <c r="M19" s="128"/>
      <c r="N19" s="128"/>
      <c r="O19" s="128"/>
      <c r="P19" s="128"/>
      <c r="Q19" s="128"/>
      <c r="R19" s="128"/>
    </row>
    <row r="20" spans="1:18" s="131" customFormat="1" ht="13.5" thickBot="1" x14ac:dyDescent="0.25">
      <c r="A20" s="128"/>
      <c r="B20" s="132"/>
      <c r="C20" s="133"/>
      <c r="D20" s="128"/>
      <c r="E20" s="128"/>
      <c r="F20" s="128"/>
      <c r="G20" s="128"/>
      <c r="H20" s="128"/>
      <c r="I20" s="128"/>
      <c r="J20" s="128"/>
      <c r="K20" s="128"/>
      <c r="L20" s="128"/>
      <c r="M20" s="128"/>
      <c r="N20" s="128"/>
      <c r="O20" s="128"/>
      <c r="P20" s="128"/>
      <c r="Q20" s="128"/>
      <c r="R20" s="128"/>
    </row>
    <row r="21" spans="1:18" s="131" customFormat="1" ht="15" customHeight="1" x14ac:dyDescent="0.2">
      <c r="A21" s="134"/>
      <c r="B21" s="331" t="s">
        <v>1</v>
      </c>
      <c r="C21" s="334" t="s">
        <v>2</v>
      </c>
      <c r="D21" s="324" t="s">
        <v>32</v>
      </c>
      <c r="E21" s="325"/>
      <c r="F21" s="325"/>
      <c r="G21" s="325"/>
      <c r="H21" s="325"/>
      <c r="I21" s="325"/>
      <c r="J21" s="325"/>
      <c r="K21" s="325"/>
      <c r="L21" s="325"/>
      <c r="M21" s="325"/>
      <c r="N21" s="325"/>
      <c r="O21" s="325"/>
      <c r="P21" s="325"/>
      <c r="Q21" s="325"/>
      <c r="R21" s="326"/>
    </row>
    <row r="22" spans="1:18" s="131" customFormat="1" ht="15" customHeight="1" x14ac:dyDescent="0.2">
      <c r="A22" s="134"/>
      <c r="B22" s="332"/>
      <c r="C22" s="335"/>
      <c r="D22" s="337" t="s">
        <v>4</v>
      </c>
      <c r="E22" s="338"/>
      <c r="F22" s="338"/>
      <c r="G22" s="338"/>
      <c r="H22" s="339"/>
      <c r="I22" s="340" t="s">
        <v>5</v>
      </c>
      <c r="J22" s="338"/>
      <c r="K22" s="338"/>
      <c r="L22" s="338"/>
      <c r="M22" s="339"/>
      <c r="N22" s="340" t="s">
        <v>6</v>
      </c>
      <c r="O22" s="338"/>
      <c r="P22" s="338"/>
      <c r="Q22" s="338"/>
      <c r="R22" s="341"/>
    </row>
    <row r="23" spans="1:18" s="131" customFormat="1" ht="15" customHeight="1" thickBot="1" x14ac:dyDescent="0.25">
      <c r="A23" s="134"/>
      <c r="B23" s="333"/>
      <c r="C23" s="336"/>
      <c r="D23" s="135" t="s">
        <v>7</v>
      </c>
      <c r="E23" s="136" t="s">
        <v>8</v>
      </c>
      <c r="F23" s="136" t="s">
        <v>9</v>
      </c>
      <c r="G23" s="136" t="s">
        <v>10</v>
      </c>
      <c r="H23" s="136" t="s">
        <v>11</v>
      </c>
      <c r="I23" s="137" t="s">
        <v>7</v>
      </c>
      <c r="J23" s="137" t="s">
        <v>8</v>
      </c>
      <c r="K23" s="137" t="s">
        <v>9</v>
      </c>
      <c r="L23" s="137" t="s">
        <v>10</v>
      </c>
      <c r="M23" s="137" t="s">
        <v>11</v>
      </c>
      <c r="N23" s="136" t="s">
        <v>7</v>
      </c>
      <c r="O23" s="136" t="s">
        <v>8</v>
      </c>
      <c r="P23" s="136" t="s">
        <v>9</v>
      </c>
      <c r="Q23" s="136" t="s">
        <v>10</v>
      </c>
      <c r="R23" s="138" t="s">
        <v>11</v>
      </c>
    </row>
    <row r="24" spans="1:18" s="131" customFormat="1" x14ac:dyDescent="0.2">
      <c r="A24" s="139"/>
      <c r="B24" s="140" t="s">
        <v>12</v>
      </c>
      <c r="C24" s="141" t="s">
        <v>13</v>
      </c>
      <c r="D24" s="142">
        <f>D33+D32+D31+D30</f>
        <v>114.50891779999999</v>
      </c>
      <c r="E24" s="143">
        <f>E33+E32+E31+E30</f>
        <v>76.569566999999992</v>
      </c>
      <c r="F24" s="143">
        <f>F33+F32+F31+F30+F25</f>
        <v>0</v>
      </c>
      <c r="G24" s="143">
        <f>G33+G32+G31+G30+G25</f>
        <v>114.50891779999999</v>
      </c>
      <c r="H24" s="144">
        <f>H37+H36+H34</f>
        <v>91.880747</v>
      </c>
      <c r="I24" s="142">
        <f>I33+I32+I31+I30</f>
        <v>56.642079800000005</v>
      </c>
      <c r="J24" s="143">
        <f>J33+J32+J31+J30</f>
        <v>38.806508999999998</v>
      </c>
      <c r="K24" s="143">
        <f>K33+K32+K31+K30+K25</f>
        <v>0</v>
      </c>
      <c r="L24" s="143">
        <f>L33+L32+L31+L30+L25</f>
        <v>56.642079799999998</v>
      </c>
      <c r="M24" s="144">
        <f>M37+M36+M34</f>
        <v>44.228700000000003</v>
      </c>
      <c r="N24" s="142">
        <f>N33+N32+N31+N30</f>
        <v>57.866838000000001</v>
      </c>
      <c r="O24" s="143">
        <f>O33+O32+O31+O30</f>
        <v>37.763058000000001</v>
      </c>
      <c r="P24" s="143">
        <f>P33+P32+P31+P30+P25</f>
        <v>0</v>
      </c>
      <c r="Q24" s="143">
        <f>Q33+Q32+Q31+Q30+Q25</f>
        <v>57.866838000000001</v>
      </c>
      <c r="R24" s="144">
        <f>R37+R36+R34</f>
        <v>47.652047000000003</v>
      </c>
    </row>
    <row r="25" spans="1:18" s="131" customFormat="1" x14ac:dyDescent="0.2">
      <c r="A25" s="145"/>
      <c r="B25" s="146" t="s">
        <v>14</v>
      </c>
      <c r="C25" s="147" t="s">
        <v>13</v>
      </c>
      <c r="D25" s="148" t="s">
        <v>15</v>
      </c>
      <c r="E25" s="149" t="s">
        <v>15</v>
      </c>
      <c r="F25" s="150">
        <f>F27</f>
        <v>0</v>
      </c>
      <c r="G25" s="150">
        <f>G28+G27</f>
        <v>76.569566999999992</v>
      </c>
      <c r="H25" s="151">
        <f>H29</f>
        <v>91.880747</v>
      </c>
      <c r="I25" s="148" t="s">
        <v>15</v>
      </c>
      <c r="J25" s="149" t="s">
        <v>15</v>
      </c>
      <c r="K25" s="150">
        <f>K27</f>
        <v>0</v>
      </c>
      <c r="L25" s="150">
        <f>L28+L27</f>
        <v>38.806508999999998</v>
      </c>
      <c r="M25" s="151">
        <f>M29</f>
        <v>44.228700000000003</v>
      </c>
      <c r="N25" s="148" t="s">
        <v>15</v>
      </c>
      <c r="O25" s="149" t="s">
        <v>15</v>
      </c>
      <c r="P25" s="150">
        <f>P27</f>
        <v>0</v>
      </c>
      <c r="Q25" s="150">
        <f>Q28+Q27</f>
        <v>37.763058000000001</v>
      </c>
      <c r="R25" s="151">
        <f>R29</f>
        <v>47.652047000000003</v>
      </c>
    </row>
    <row r="26" spans="1:18" s="131" customFormat="1" x14ac:dyDescent="0.2">
      <c r="A26" s="145"/>
      <c r="B26" s="146" t="s">
        <v>16</v>
      </c>
      <c r="C26" s="147" t="s">
        <v>13</v>
      </c>
      <c r="D26" s="148" t="s">
        <v>15</v>
      </c>
      <c r="E26" s="149" t="s">
        <v>15</v>
      </c>
      <c r="F26" s="149" t="s">
        <v>15</v>
      </c>
      <c r="G26" s="149" t="s">
        <v>15</v>
      </c>
      <c r="H26" s="152" t="s">
        <v>15</v>
      </c>
      <c r="I26" s="148" t="s">
        <v>15</v>
      </c>
      <c r="J26" s="149" t="s">
        <v>15</v>
      </c>
      <c r="K26" s="149" t="s">
        <v>15</v>
      </c>
      <c r="L26" s="149" t="s">
        <v>15</v>
      </c>
      <c r="M26" s="152" t="s">
        <v>15</v>
      </c>
      <c r="N26" s="148" t="s">
        <v>15</v>
      </c>
      <c r="O26" s="149" t="s">
        <v>15</v>
      </c>
      <c r="P26" s="149" t="s">
        <v>15</v>
      </c>
      <c r="Q26" s="149" t="s">
        <v>15</v>
      </c>
      <c r="R26" s="152" t="s">
        <v>15</v>
      </c>
    </row>
    <row r="27" spans="1:18" s="131" customFormat="1" x14ac:dyDescent="0.2">
      <c r="A27" s="128"/>
      <c r="B27" s="153" t="s">
        <v>8</v>
      </c>
      <c r="C27" s="154" t="s">
        <v>13</v>
      </c>
      <c r="D27" s="155" t="s">
        <v>15</v>
      </c>
      <c r="E27" s="156" t="s">
        <v>15</v>
      </c>
      <c r="F27" s="157"/>
      <c r="G27" s="150">
        <f>E24-E34-E36-E37-F27</f>
        <v>76.569566999999992</v>
      </c>
      <c r="H27" s="152" t="s">
        <v>15</v>
      </c>
      <c r="I27" s="155" t="s">
        <v>15</v>
      </c>
      <c r="J27" s="156" t="s">
        <v>15</v>
      </c>
      <c r="K27" s="157"/>
      <c r="L27" s="150">
        <f>J24-J34-J36-J37-K27</f>
        <v>38.806508999999998</v>
      </c>
      <c r="M27" s="152" t="s">
        <v>15</v>
      </c>
      <c r="N27" s="155" t="s">
        <v>15</v>
      </c>
      <c r="O27" s="156" t="s">
        <v>15</v>
      </c>
      <c r="P27" s="157"/>
      <c r="Q27" s="150">
        <f>O24-O34-O36-O37-P27</f>
        <v>37.763058000000001</v>
      </c>
      <c r="R27" s="152" t="s">
        <v>15</v>
      </c>
    </row>
    <row r="28" spans="1:18" s="131" customFormat="1" x14ac:dyDescent="0.2">
      <c r="A28" s="128"/>
      <c r="B28" s="153" t="s">
        <v>9</v>
      </c>
      <c r="C28" s="154" t="s">
        <v>13</v>
      </c>
      <c r="D28" s="155" t="s">
        <v>15</v>
      </c>
      <c r="E28" s="156" t="s">
        <v>15</v>
      </c>
      <c r="F28" s="149" t="s">
        <v>15</v>
      </c>
      <c r="G28" s="150">
        <f>F24-F34-F36-F37</f>
        <v>0</v>
      </c>
      <c r="H28" s="152" t="s">
        <v>15</v>
      </c>
      <c r="I28" s="155" t="s">
        <v>15</v>
      </c>
      <c r="J28" s="156" t="s">
        <v>15</v>
      </c>
      <c r="K28" s="149" t="s">
        <v>15</v>
      </c>
      <c r="L28" s="150">
        <f>K24-K34-K36-K37</f>
        <v>0</v>
      </c>
      <c r="M28" s="152" t="s">
        <v>15</v>
      </c>
      <c r="N28" s="155" t="s">
        <v>15</v>
      </c>
      <c r="O28" s="156" t="s">
        <v>15</v>
      </c>
      <c r="P28" s="149" t="s">
        <v>15</v>
      </c>
      <c r="Q28" s="150">
        <f>P24-P34-P36-P37</f>
        <v>0</v>
      </c>
      <c r="R28" s="152" t="s">
        <v>15</v>
      </c>
    </row>
    <row r="29" spans="1:18" s="131" customFormat="1" x14ac:dyDescent="0.2">
      <c r="A29" s="128"/>
      <c r="B29" s="153" t="s">
        <v>10</v>
      </c>
      <c r="C29" s="154" t="s">
        <v>13</v>
      </c>
      <c r="D29" s="155" t="s">
        <v>15</v>
      </c>
      <c r="E29" s="156" t="s">
        <v>15</v>
      </c>
      <c r="F29" s="156" t="s">
        <v>15</v>
      </c>
      <c r="G29" s="156" t="s">
        <v>15</v>
      </c>
      <c r="H29" s="151">
        <f>H24-H30-H31-H32-H33</f>
        <v>91.880747</v>
      </c>
      <c r="I29" s="155" t="s">
        <v>15</v>
      </c>
      <c r="J29" s="156" t="s">
        <v>15</v>
      </c>
      <c r="K29" s="156" t="s">
        <v>15</v>
      </c>
      <c r="L29" s="156" t="s">
        <v>15</v>
      </c>
      <c r="M29" s="151">
        <f>M24-M30-M31-M32-M33</f>
        <v>44.228700000000003</v>
      </c>
      <c r="N29" s="155" t="s">
        <v>15</v>
      </c>
      <c r="O29" s="156" t="s">
        <v>15</v>
      </c>
      <c r="P29" s="156" t="s">
        <v>15</v>
      </c>
      <c r="Q29" s="156" t="s">
        <v>15</v>
      </c>
      <c r="R29" s="151">
        <f>R24-R30-R31-R32-R33</f>
        <v>47.652047000000003</v>
      </c>
    </row>
    <row r="30" spans="1:18" s="131" customFormat="1" x14ac:dyDescent="0.2">
      <c r="A30" s="128"/>
      <c r="B30" s="153" t="s">
        <v>17</v>
      </c>
      <c r="C30" s="154" t="s">
        <v>13</v>
      </c>
      <c r="D30" s="158">
        <f>SUM(E30:H30)</f>
        <v>29.931811</v>
      </c>
      <c r="E30" s="157">
        <f>J30+O30</f>
        <v>29.931811</v>
      </c>
      <c r="F30" s="157"/>
      <c r="G30" s="157"/>
      <c r="H30" s="157"/>
      <c r="I30" s="158">
        <f>SUM(J30:M30)</f>
        <v>14.922853</v>
      </c>
      <c r="J30" s="157">
        <v>14.922853</v>
      </c>
      <c r="K30" s="157"/>
      <c r="L30" s="157"/>
      <c r="M30" s="157"/>
      <c r="N30" s="158">
        <f>SUM(O30:R30)</f>
        <v>15.008958</v>
      </c>
      <c r="O30" s="157">
        <v>15.008958</v>
      </c>
      <c r="P30" s="157"/>
      <c r="Q30" s="157"/>
      <c r="R30" s="157"/>
    </row>
    <row r="31" spans="1:18" s="131" customFormat="1" x14ac:dyDescent="0.2">
      <c r="A31" s="128"/>
      <c r="B31" s="153" t="s">
        <v>18</v>
      </c>
      <c r="C31" s="154" t="s">
        <v>13</v>
      </c>
      <c r="D31" s="158">
        <f>SUM(E31:H31)</f>
        <v>0</v>
      </c>
      <c r="E31" s="157"/>
      <c r="F31" s="157"/>
      <c r="G31" s="157"/>
      <c r="H31" s="157"/>
      <c r="I31" s="158">
        <f>SUM(J31:M31)</f>
        <v>0</v>
      </c>
      <c r="J31" s="157"/>
      <c r="K31" s="157"/>
      <c r="L31" s="157"/>
      <c r="M31" s="157"/>
      <c r="N31" s="158">
        <f>SUM(O31:R31)</f>
        <v>0</v>
      </c>
      <c r="O31" s="157"/>
      <c r="P31" s="157"/>
      <c r="Q31" s="157"/>
      <c r="R31" s="157"/>
    </row>
    <row r="32" spans="1:18" s="131" customFormat="1" x14ac:dyDescent="0.2">
      <c r="A32" s="128"/>
      <c r="B32" s="153" t="s">
        <v>30</v>
      </c>
      <c r="C32" s="154" t="s">
        <v>13</v>
      </c>
      <c r="D32" s="158">
        <f>SUM(E32:H32)</f>
        <v>53.200687799999997</v>
      </c>
      <c r="E32" s="157">
        <f>J32+O32</f>
        <v>46.637755999999996</v>
      </c>
      <c r="F32" s="157"/>
      <c r="G32" s="157">
        <f>L32+Q32</f>
        <v>6.5629318000000003</v>
      </c>
      <c r="H32" s="157"/>
      <c r="I32" s="158">
        <f>SUM(J32:M32)</f>
        <v>25.8576038</v>
      </c>
      <c r="J32" s="157">
        <v>23.883655999999998</v>
      </c>
      <c r="K32" s="157"/>
      <c r="L32" s="157">
        <v>1.9739478000000001</v>
      </c>
      <c r="M32" s="157"/>
      <c r="N32" s="158">
        <f>SUM(O32:R32)</f>
        <v>27.343084000000001</v>
      </c>
      <c r="O32" s="157">
        <v>22.754100000000001</v>
      </c>
      <c r="P32" s="157"/>
      <c r="Q32" s="157">
        <v>4.588984</v>
      </c>
      <c r="R32" s="157"/>
    </row>
    <row r="33" spans="1:18" s="131" customFormat="1" ht="25.5" x14ac:dyDescent="0.2">
      <c r="A33" s="128"/>
      <c r="B33" s="153" t="s">
        <v>20</v>
      </c>
      <c r="C33" s="154" t="s">
        <v>13</v>
      </c>
      <c r="D33" s="158">
        <f>SUM(E33:H33)</f>
        <v>31.376418999999999</v>
      </c>
      <c r="E33" s="157"/>
      <c r="F33" s="157"/>
      <c r="G33" s="157">
        <f>L33+Q33</f>
        <v>31.376418999999999</v>
      </c>
      <c r="H33" s="157"/>
      <c r="I33" s="158">
        <f>SUM(J33:M33)</f>
        <v>15.861623</v>
      </c>
      <c r="J33" s="157"/>
      <c r="K33" s="157"/>
      <c r="L33" s="157">
        <v>15.861623</v>
      </c>
      <c r="M33" s="157"/>
      <c r="N33" s="158">
        <f>SUM(O33:R33)</f>
        <v>15.514796</v>
      </c>
      <c r="O33" s="157"/>
      <c r="P33" s="157"/>
      <c r="Q33" s="157">
        <v>15.514796</v>
      </c>
      <c r="R33" s="157"/>
    </row>
    <row r="34" spans="1:18" s="131" customFormat="1" x14ac:dyDescent="0.2">
      <c r="A34" s="159"/>
      <c r="B34" s="330" t="s">
        <v>21</v>
      </c>
      <c r="C34" s="160" t="s">
        <v>13</v>
      </c>
      <c r="D34" s="161">
        <f>SUM(E34:H34)</f>
        <v>9.6488630000000004</v>
      </c>
      <c r="E34" s="157"/>
      <c r="F34" s="157"/>
      <c r="G34" s="157">
        <f>L34+Q34</f>
        <v>1.955695</v>
      </c>
      <c r="H34" s="157">
        <f>M34+R34</f>
        <v>7.693168</v>
      </c>
      <c r="I34" s="161">
        <f>SUM(J34:M34)</f>
        <v>5.1645469999999998</v>
      </c>
      <c r="J34" s="157"/>
      <c r="K34" s="157"/>
      <c r="L34" s="157">
        <v>1.2329369999999999</v>
      </c>
      <c r="M34" s="157">
        <v>3.93161</v>
      </c>
      <c r="N34" s="161">
        <f>SUM(O34:R34)</f>
        <v>4.4843159999999997</v>
      </c>
      <c r="O34" s="157"/>
      <c r="P34" s="157"/>
      <c r="Q34" s="157">
        <v>0.72275800000000001</v>
      </c>
      <c r="R34" s="157">
        <v>3.761558</v>
      </c>
    </row>
    <row r="35" spans="1:18" s="131" customFormat="1" x14ac:dyDescent="0.2">
      <c r="A35" s="145"/>
      <c r="B35" s="330"/>
      <c r="C35" s="147" t="s">
        <v>22</v>
      </c>
      <c r="D35" s="161">
        <f>IFERROR(D34/D24*100,0)</f>
        <v>8.4262983053010743</v>
      </c>
      <c r="E35" s="162">
        <f t="shared" ref="E35:G35" si="0">IFERROR(E34/E24*100,0)</f>
        <v>0</v>
      </c>
      <c r="F35" s="162">
        <f>IFERROR(F34/F24*100,0)</f>
        <v>0</v>
      </c>
      <c r="G35" s="162">
        <f t="shared" si="0"/>
        <v>1.7078975485697936</v>
      </c>
      <c r="H35" s="163">
        <f>IFERROR(H34/H24*100,0)</f>
        <v>8.3729924398633813</v>
      </c>
      <c r="I35" s="161">
        <f>IFERROR(I34/I24*100,0)</f>
        <v>9.1178625824399901</v>
      </c>
      <c r="J35" s="162">
        <f t="shared" ref="J35:M35" si="1">IFERROR(J34/J24*100,0)</f>
        <v>0</v>
      </c>
      <c r="K35" s="162">
        <f t="shared" si="1"/>
        <v>0</v>
      </c>
      <c r="L35" s="162">
        <f t="shared" si="1"/>
        <v>2.1767156226491524</v>
      </c>
      <c r="M35" s="163">
        <f t="shared" si="1"/>
        <v>8.8892732546966098</v>
      </c>
      <c r="N35" s="161">
        <f>IFERROR(N34/N24*100,0)</f>
        <v>7.7493710646501883</v>
      </c>
      <c r="O35" s="162">
        <f t="shared" ref="O35:R35" si="2">IFERROR(O34/O24*100,0)</f>
        <v>0</v>
      </c>
      <c r="P35" s="162">
        <f t="shared" si="2"/>
        <v>0</v>
      </c>
      <c r="Q35" s="162">
        <f t="shared" si="2"/>
        <v>1.2490020622865206</v>
      </c>
      <c r="R35" s="163">
        <f t="shared" si="2"/>
        <v>7.8938014981811797</v>
      </c>
    </row>
    <row r="36" spans="1:18" s="131" customFormat="1" ht="25.5" x14ac:dyDescent="0.2">
      <c r="A36" s="159"/>
      <c r="B36" s="164" t="s">
        <v>23</v>
      </c>
      <c r="C36" s="165" t="s">
        <v>13</v>
      </c>
      <c r="D36" s="161">
        <f>SUM(E36:H36)</f>
        <v>0</v>
      </c>
      <c r="E36" s="157"/>
      <c r="F36" s="157"/>
      <c r="G36" s="157"/>
      <c r="H36" s="166"/>
      <c r="I36" s="161">
        <f>SUM(J36:M36)</f>
        <v>0</v>
      </c>
      <c r="J36" s="157"/>
      <c r="K36" s="157"/>
      <c r="L36" s="157"/>
      <c r="M36" s="166"/>
      <c r="N36" s="161">
        <f>SUM(O36:R36)</f>
        <v>0</v>
      </c>
      <c r="O36" s="157"/>
      <c r="P36" s="157"/>
      <c r="Q36" s="157"/>
      <c r="R36" s="166"/>
    </row>
    <row r="37" spans="1:18" s="168" customFormat="1" ht="25.5" x14ac:dyDescent="0.2">
      <c r="A37" s="139"/>
      <c r="B37" s="167" t="s">
        <v>24</v>
      </c>
      <c r="C37" s="160" t="s">
        <v>13</v>
      </c>
      <c r="D37" s="161">
        <f>D24-D34-D36</f>
        <v>104.86005479999999</v>
      </c>
      <c r="E37" s="162">
        <f>E40+E39+E38</f>
        <v>0</v>
      </c>
      <c r="F37" s="162">
        <f>F40+F39+F38</f>
        <v>0</v>
      </c>
      <c r="G37" s="162">
        <f>G40+G39+G38</f>
        <v>20.672475800000001</v>
      </c>
      <c r="H37" s="163">
        <f>H40+H39+H38</f>
        <v>84.187578999999999</v>
      </c>
      <c r="I37" s="161">
        <f>I24-I34-I36</f>
        <v>51.477532800000006</v>
      </c>
      <c r="J37" s="162">
        <f>J40+J39+J38</f>
        <v>0</v>
      </c>
      <c r="K37" s="162">
        <f>K40+K39+K38</f>
        <v>0</v>
      </c>
      <c r="L37" s="162">
        <f>L40+L39+L38</f>
        <v>11.1804428</v>
      </c>
      <c r="M37" s="163">
        <f>M40+M39+M38</f>
        <v>40.297090000000004</v>
      </c>
      <c r="N37" s="161">
        <f>N24-N34-N36</f>
        <v>53.382522000000002</v>
      </c>
      <c r="O37" s="162">
        <f>O40+O39+O38</f>
        <v>0</v>
      </c>
      <c r="P37" s="162">
        <f>P40+P39+P38</f>
        <v>0</v>
      </c>
      <c r="Q37" s="162">
        <f>Q40+Q39+Q38</f>
        <v>9.4920329999999993</v>
      </c>
      <c r="R37" s="163">
        <f>R40+R39+R38</f>
        <v>43.890489000000002</v>
      </c>
    </row>
    <row r="38" spans="1:18" s="168" customFormat="1" ht="25.5" x14ac:dyDescent="0.2">
      <c r="A38" s="128"/>
      <c r="B38" s="169" t="s">
        <v>33</v>
      </c>
      <c r="C38" s="154" t="s">
        <v>13</v>
      </c>
      <c r="D38" s="158">
        <f>SUM(E38:H38)</f>
        <v>104.8600548</v>
      </c>
      <c r="E38" s="157"/>
      <c r="F38" s="157"/>
      <c r="G38" s="157">
        <f>L38+Q38</f>
        <v>20.672475800000001</v>
      </c>
      <c r="H38" s="157">
        <f>M38+R38</f>
        <v>84.187578999999999</v>
      </c>
      <c r="I38" s="158">
        <f>SUM(J38:M38)</f>
        <v>51.477532800000006</v>
      </c>
      <c r="J38" s="157"/>
      <c r="K38" s="157"/>
      <c r="L38" s="157">
        <f>11.1804428</f>
        <v>11.1804428</v>
      </c>
      <c r="M38" s="157">
        <v>40.297090000000004</v>
      </c>
      <c r="N38" s="158">
        <f>SUM(O38:R38)</f>
        <v>53.382522000000002</v>
      </c>
      <c r="O38" s="157"/>
      <c r="P38" s="157"/>
      <c r="Q38" s="157">
        <v>9.4920329999999993</v>
      </c>
      <c r="R38" s="157">
        <v>43.890489000000002</v>
      </c>
    </row>
    <row r="39" spans="1:18" s="131" customFormat="1" ht="13.5" thickBot="1" x14ac:dyDescent="0.25">
      <c r="A39" s="128"/>
      <c r="B39" s="170" t="s">
        <v>25</v>
      </c>
      <c r="C39" s="171" t="s">
        <v>13</v>
      </c>
      <c r="D39" s="172">
        <f>SUM(E39:H39)</f>
        <v>0</v>
      </c>
      <c r="E39" s="173"/>
      <c r="F39" s="173"/>
      <c r="G39" s="173"/>
      <c r="H39" s="174"/>
      <c r="I39" s="172">
        <f>SUM(J39:M39)</f>
        <v>0</v>
      </c>
      <c r="J39" s="173"/>
      <c r="K39" s="173"/>
      <c r="L39" s="173"/>
      <c r="M39" s="174"/>
      <c r="N39" s="172">
        <f>SUM(O39:R39)</f>
        <v>0</v>
      </c>
      <c r="O39" s="173"/>
      <c r="P39" s="173"/>
      <c r="Q39" s="173"/>
      <c r="R39" s="174"/>
    </row>
    <row r="40" spans="1:18" s="131" customFormat="1" ht="13.5" thickBot="1" x14ac:dyDescent="0.25">
      <c r="A40" s="139"/>
      <c r="B40" s="175" t="s">
        <v>26</v>
      </c>
      <c r="C40" s="176" t="s">
        <v>13</v>
      </c>
      <c r="D40" s="177">
        <f>SUM(E40:H40)</f>
        <v>0</v>
      </c>
      <c r="E40" s="178"/>
      <c r="F40" s="178"/>
      <c r="G40" s="178"/>
      <c r="H40" s="179"/>
      <c r="I40" s="180">
        <f>SUM(J40:M40)</f>
        <v>0</v>
      </c>
      <c r="J40" s="178"/>
      <c r="K40" s="178"/>
      <c r="L40" s="178"/>
      <c r="M40" s="179"/>
      <c r="N40" s="180">
        <f>SUM(O40:R40)</f>
        <v>0</v>
      </c>
      <c r="O40" s="178"/>
      <c r="P40" s="178"/>
      <c r="Q40" s="178"/>
      <c r="R40" s="179"/>
    </row>
    <row r="41" spans="1:18" s="131" customFormat="1" ht="13.5" thickBot="1" x14ac:dyDescent="0.25">
      <c r="A41" s="181"/>
      <c r="B41" s="182" t="s">
        <v>27</v>
      </c>
      <c r="C41" s="183"/>
      <c r="D41" s="184" t="s">
        <v>15</v>
      </c>
      <c r="E41" s="185">
        <f>E24-E34-E36-E38-E39-E40-F27-G27</f>
        <v>0</v>
      </c>
      <c r="F41" s="185">
        <f>F24-F34-F36-F38-F39-F40-G28</f>
        <v>0</v>
      </c>
      <c r="G41" s="185">
        <f>G24-G34-G36-G38-G39-G40-H29</f>
        <v>0</v>
      </c>
      <c r="H41" s="186">
        <f>H24-H34-H36-H38-H39-H40</f>
        <v>0</v>
      </c>
      <c r="I41" s="187" t="s">
        <v>15</v>
      </c>
      <c r="J41" s="185">
        <f>J24-J34-J36-J38-J39-J40-K27-L27</f>
        <v>0</v>
      </c>
      <c r="K41" s="185">
        <f>K24-K34-K36-K38-K39-K40-L28</f>
        <v>0</v>
      </c>
      <c r="L41" s="185">
        <f>L24-L34-L36-L38-L39-L40-M29</f>
        <v>0</v>
      </c>
      <c r="M41" s="186">
        <f>M24-M34-M36-M38-M39-M40</f>
        <v>0</v>
      </c>
      <c r="N41" s="187" t="s">
        <v>15</v>
      </c>
      <c r="O41" s="185">
        <f>O24-O34-O36-O38-O39-O40-P27-Q27</f>
        <v>0</v>
      </c>
      <c r="P41" s="185">
        <f>P24-P34-P36-P38-P39-P40-Q28</f>
        <v>0</v>
      </c>
      <c r="Q41" s="185">
        <f>Q24-Q34-Q36-Q38-Q39-Q40-R29</f>
        <v>0</v>
      </c>
      <c r="R41" s="186">
        <f>R24-R34-R36-R38-R39-R40</f>
        <v>0</v>
      </c>
    </row>
    <row r="42" spans="1:18" s="131" customFormat="1" ht="18" customHeight="1" x14ac:dyDescent="0.2">
      <c r="A42" s="181"/>
      <c r="B42" s="188"/>
      <c r="C42" s="189"/>
      <c r="D42" s="190"/>
      <c r="E42" s="191"/>
      <c r="F42" s="191"/>
      <c r="G42" s="191"/>
      <c r="H42" s="192"/>
      <c r="I42" s="190"/>
      <c r="J42" s="193"/>
      <c r="K42" s="193"/>
      <c r="L42" s="193"/>
      <c r="M42" s="193"/>
      <c r="N42" s="190"/>
      <c r="O42" s="193"/>
      <c r="P42" s="193"/>
      <c r="Q42" s="193"/>
      <c r="R42" s="193"/>
    </row>
    <row r="43" spans="1:18" s="131" customFormat="1" ht="18" hidden="1" customHeight="1" x14ac:dyDescent="0.2">
      <c r="A43" s="181"/>
      <c r="B43" s="129" t="s">
        <v>34</v>
      </c>
      <c r="C43" s="189"/>
      <c r="D43" s="190"/>
      <c r="E43" s="191"/>
      <c r="F43" s="191"/>
      <c r="G43" s="191"/>
      <c r="H43" s="191"/>
      <c r="I43" s="190"/>
      <c r="J43" s="193"/>
      <c r="K43" s="193"/>
      <c r="L43" s="193"/>
      <c r="M43" s="193"/>
      <c r="N43" s="190"/>
      <c r="O43" s="193"/>
      <c r="P43" s="193"/>
      <c r="Q43" s="193"/>
      <c r="R43" s="193"/>
    </row>
    <row r="44" spans="1:18" s="131" customFormat="1" ht="18" hidden="1" customHeight="1" thickBot="1" x14ac:dyDescent="0.25">
      <c r="A44" s="128"/>
      <c r="B44" s="128"/>
      <c r="C44" s="194"/>
      <c r="D44" s="195"/>
      <c r="E44" s="195"/>
      <c r="F44" s="195"/>
      <c r="G44" s="195"/>
      <c r="H44" s="195"/>
      <c r="I44" s="195"/>
      <c r="J44" s="195"/>
      <c r="K44" s="195"/>
      <c r="L44" s="195"/>
      <c r="M44" s="195"/>
      <c r="N44" s="195"/>
      <c r="O44" s="195"/>
      <c r="P44" s="195"/>
      <c r="Q44" s="195"/>
      <c r="R44" s="195"/>
    </row>
    <row r="45" spans="1:18" s="131" customFormat="1" ht="18" hidden="1" customHeight="1" x14ac:dyDescent="0.2">
      <c r="A45" s="128"/>
      <c r="B45" s="321" t="s">
        <v>1</v>
      </c>
      <c r="C45" s="321" t="s">
        <v>35</v>
      </c>
      <c r="D45" s="324" t="s">
        <v>32</v>
      </c>
      <c r="E45" s="325"/>
      <c r="F45" s="325"/>
      <c r="G45" s="325"/>
      <c r="H45" s="325"/>
      <c r="I45" s="325"/>
      <c r="J45" s="325"/>
      <c r="K45" s="325"/>
      <c r="L45" s="325"/>
      <c r="M45" s="325"/>
      <c r="N45" s="325"/>
      <c r="O45" s="325"/>
      <c r="P45" s="325"/>
      <c r="Q45" s="325"/>
      <c r="R45" s="326"/>
    </row>
    <row r="46" spans="1:18" s="131" customFormat="1" ht="18" hidden="1" customHeight="1" x14ac:dyDescent="0.2">
      <c r="A46" s="128"/>
      <c r="B46" s="322"/>
      <c r="C46" s="322"/>
      <c r="D46" s="327" t="s">
        <v>4</v>
      </c>
      <c r="E46" s="328"/>
      <c r="F46" s="328"/>
      <c r="G46" s="328"/>
      <c r="H46" s="328"/>
      <c r="I46" s="328" t="s">
        <v>5</v>
      </c>
      <c r="J46" s="328"/>
      <c r="K46" s="328"/>
      <c r="L46" s="328"/>
      <c r="M46" s="328"/>
      <c r="N46" s="328" t="s">
        <v>6</v>
      </c>
      <c r="O46" s="328"/>
      <c r="P46" s="328"/>
      <c r="Q46" s="328"/>
      <c r="R46" s="329"/>
    </row>
    <row r="47" spans="1:18" s="131" customFormat="1" ht="18" hidden="1" customHeight="1" thickBot="1" x14ac:dyDescent="0.25">
      <c r="A47" s="128"/>
      <c r="B47" s="323"/>
      <c r="C47" s="323"/>
      <c r="D47" s="135" t="s">
        <v>7</v>
      </c>
      <c r="E47" s="136" t="s">
        <v>8</v>
      </c>
      <c r="F47" s="136" t="s">
        <v>9</v>
      </c>
      <c r="G47" s="136" t="s">
        <v>10</v>
      </c>
      <c r="H47" s="136" t="s">
        <v>11</v>
      </c>
      <c r="I47" s="136" t="s">
        <v>7</v>
      </c>
      <c r="J47" s="136" t="s">
        <v>8</v>
      </c>
      <c r="K47" s="136" t="s">
        <v>9</v>
      </c>
      <c r="L47" s="136" t="s">
        <v>10</v>
      </c>
      <c r="M47" s="136" t="s">
        <v>11</v>
      </c>
      <c r="N47" s="136" t="s">
        <v>7</v>
      </c>
      <c r="O47" s="136" t="s">
        <v>8</v>
      </c>
      <c r="P47" s="136" t="s">
        <v>9</v>
      </c>
      <c r="Q47" s="136" t="s">
        <v>10</v>
      </c>
      <c r="R47" s="138" t="s">
        <v>11</v>
      </c>
    </row>
    <row r="48" spans="1:18" s="131" customFormat="1" ht="12" hidden="1" customHeight="1" x14ac:dyDescent="0.2">
      <c r="A48" s="128"/>
      <c r="B48" s="196" t="s">
        <v>12</v>
      </c>
      <c r="C48" s="197" t="s">
        <v>13</v>
      </c>
      <c r="D48" s="142">
        <f>D57+D56+D55+D54</f>
        <v>0</v>
      </c>
      <c r="E48" s="143">
        <f>E57+E56+E55+E54</f>
        <v>0</v>
      </c>
      <c r="F48" s="143">
        <f>F57+F56+F55+F54+F49</f>
        <v>0</v>
      </c>
      <c r="G48" s="143">
        <f>G57+G56+G55+G54+G49</f>
        <v>0</v>
      </c>
      <c r="H48" s="144">
        <f>H61+H60+H58</f>
        <v>0</v>
      </c>
      <c r="I48" s="142">
        <f>I57+I56+I55+I54</f>
        <v>0</v>
      </c>
      <c r="J48" s="143">
        <f>J57+J56+J55+J54</f>
        <v>0</v>
      </c>
      <c r="K48" s="143">
        <f>K57+K56+K55+K54+K49</f>
        <v>0</v>
      </c>
      <c r="L48" s="143">
        <f>L57+L56+L55+L54+L49</f>
        <v>0</v>
      </c>
      <c r="M48" s="144">
        <f>M61+M60+M58</f>
        <v>0</v>
      </c>
      <c r="N48" s="142">
        <f>N57+N56+N55+N54</f>
        <v>0</v>
      </c>
      <c r="O48" s="143">
        <f>O57+O56+O55+O54</f>
        <v>0</v>
      </c>
      <c r="P48" s="143">
        <f>P57+P56+P55+P54+P49</f>
        <v>0</v>
      </c>
      <c r="Q48" s="143">
        <f>Q57+Q56+Q55+Q54+Q49</f>
        <v>0</v>
      </c>
      <c r="R48" s="144">
        <f>R61+R60+R58</f>
        <v>0</v>
      </c>
    </row>
    <row r="49" spans="1:18" s="131" customFormat="1" ht="12" hidden="1" customHeight="1" x14ac:dyDescent="0.2">
      <c r="A49" s="128"/>
      <c r="B49" s="198" t="s">
        <v>14</v>
      </c>
      <c r="C49" s="147" t="s">
        <v>13</v>
      </c>
      <c r="D49" s="148" t="s">
        <v>15</v>
      </c>
      <c r="E49" s="149" t="s">
        <v>15</v>
      </c>
      <c r="F49" s="150">
        <f>F51</f>
        <v>0</v>
      </c>
      <c r="G49" s="150">
        <f>G52+G51</f>
        <v>0</v>
      </c>
      <c r="H49" s="151">
        <f>H53</f>
        <v>0</v>
      </c>
      <c r="I49" s="148" t="s">
        <v>15</v>
      </c>
      <c r="J49" s="149" t="s">
        <v>15</v>
      </c>
      <c r="K49" s="150">
        <f>K51</f>
        <v>0</v>
      </c>
      <c r="L49" s="150">
        <f>L52+L51</f>
        <v>0</v>
      </c>
      <c r="M49" s="151">
        <f>M53</f>
        <v>0</v>
      </c>
      <c r="N49" s="148" t="s">
        <v>15</v>
      </c>
      <c r="O49" s="149" t="s">
        <v>15</v>
      </c>
      <c r="P49" s="150">
        <f>P51</f>
        <v>0</v>
      </c>
      <c r="Q49" s="150">
        <f>Q52+Q51</f>
        <v>0</v>
      </c>
      <c r="R49" s="151">
        <f>R53</f>
        <v>0</v>
      </c>
    </row>
    <row r="50" spans="1:18" s="131" customFormat="1" ht="12" hidden="1" customHeight="1" x14ac:dyDescent="0.2">
      <c r="A50" s="128"/>
      <c r="B50" s="198" t="s">
        <v>16</v>
      </c>
      <c r="C50" s="147" t="s">
        <v>13</v>
      </c>
      <c r="D50" s="148" t="s">
        <v>15</v>
      </c>
      <c r="E50" s="149" t="s">
        <v>15</v>
      </c>
      <c r="F50" s="149" t="s">
        <v>15</v>
      </c>
      <c r="G50" s="149" t="s">
        <v>15</v>
      </c>
      <c r="H50" s="152" t="s">
        <v>15</v>
      </c>
      <c r="I50" s="148" t="s">
        <v>15</v>
      </c>
      <c r="J50" s="149" t="s">
        <v>15</v>
      </c>
      <c r="K50" s="149" t="s">
        <v>15</v>
      </c>
      <c r="L50" s="149" t="s">
        <v>15</v>
      </c>
      <c r="M50" s="152" t="s">
        <v>15</v>
      </c>
      <c r="N50" s="148" t="s">
        <v>15</v>
      </c>
      <c r="O50" s="149" t="s">
        <v>15</v>
      </c>
      <c r="P50" s="149" t="s">
        <v>15</v>
      </c>
      <c r="Q50" s="149" t="s">
        <v>15</v>
      </c>
      <c r="R50" s="152" t="s">
        <v>15</v>
      </c>
    </row>
    <row r="51" spans="1:18" s="131" customFormat="1" ht="12" hidden="1" customHeight="1" x14ac:dyDescent="0.2">
      <c r="A51" s="128"/>
      <c r="B51" s="199" t="s">
        <v>8</v>
      </c>
      <c r="C51" s="154" t="s">
        <v>13</v>
      </c>
      <c r="D51" s="155" t="s">
        <v>15</v>
      </c>
      <c r="E51" s="156" t="s">
        <v>15</v>
      </c>
      <c r="F51" s="157"/>
      <c r="G51" s="150">
        <f>E48-E58-E60-E61-F51</f>
        <v>0</v>
      </c>
      <c r="H51" s="152" t="s">
        <v>15</v>
      </c>
      <c r="I51" s="155" t="s">
        <v>15</v>
      </c>
      <c r="J51" s="156" t="s">
        <v>15</v>
      </c>
      <c r="K51" s="157"/>
      <c r="L51" s="150">
        <f>J48-J58-J60-J61-K51</f>
        <v>0</v>
      </c>
      <c r="M51" s="152" t="s">
        <v>15</v>
      </c>
      <c r="N51" s="155" t="s">
        <v>15</v>
      </c>
      <c r="O51" s="156" t="s">
        <v>15</v>
      </c>
      <c r="P51" s="157"/>
      <c r="Q51" s="150">
        <f>O48-O58-O60-O61-P51</f>
        <v>0</v>
      </c>
      <c r="R51" s="152" t="s">
        <v>15</v>
      </c>
    </row>
    <row r="52" spans="1:18" s="131" customFormat="1" ht="12" hidden="1" customHeight="1" x14ac:dyDescent="0.2">
      <c r="A52" s="128"/>
      <c r="B52" s="199" t="s">
        <v>9</v>
      </c>
      <c r="C52" s="154" t="s">
        <v>13</v>
      </c>
      <c r="D52" s="155" t="s">
        <v>15</v>
      </c>
      <c r="E52" s="156" t="s">
        <v>15</v>
      </c>
      <c r="F52" s="149" t="s">
        <v>15</v>
      </c>
      <c r="G52" s="150">
        <f>F48-F58-F60-F61</f>
        <v>0</v>
      </c>
      <c r="H52" s="152" t="s">
        <v>15</v>
      </c>
      <c r="I52" s="155" t="s">
        <v>15</v>
      </c>
      <c r="J52" s="156" t="s">
        <v>15</v>
      </c>
      <c r="K52" s="149" t="s">
        <v>15</v>
      </c>
      <c r="L52" s="150">
        <f>K48-K58-K60-K61</f>
        <v>0</v>
      </c>
      <c r="M52" s="152" t="s">
        <v>15</v>
      </c>
      <c r="N52" s="155" t="s">
        <v>15</v>
      </c>
      <c r="O52" s="156" t="s">
        <v>15</v>
      </c>
      <c r="P52" s="149" t="s">
        <v>15</v>
      </c>
      <c r="Q52" s="150">
        <f>P48-P58-P60-P61</f>
        <v>0</v>
      </c>
      <c r="R52" s="152" t="s">
        <v>15</v>
      </c>
    </row>
    <row r="53" spans="1:18" s="131" customFormat="1" ht="12" hidden="1" customHeight="1" x14ac:dyDescent="0.2">
      <c r="A53" s="128"/>
      <c r="B53" s="199" t="s">
        <v>10</v>
      </c>
      <c r="C53" s="154" t="s">
        <v>13</v>
      </c>
      <c r="D53" s="155" t="s">
        <v>15</v>
      </c>
      <c r="E53" s="156" t="s">
        <v>15</v>
      </c>
      <c r="F53" s="156" t="s">
        <v>15</v>
      </c>
      <c r="G53" s="156" t="s">
        <v>15</v>
      </c>
      <c r="H53" s="151">
        <f>H48-H54-H55-H56-H57</f>
        <v>0</v>
      </c>
      <c r="I53" s="155" t="s">
        <v>15</v>
      </c>
      <c r="J53" s="156" t="s">
        <v>15</v>
      </c>
      <c r="K53" s="156" t="s">
        <v>15</v>
      </c>
      <c r="L53" s="156" t="s">
        <v>15</v>
      </c>
      <c r="M53" s="151">
        <f>M48-M54-M55-M56-M57</f>
        <v>0</v>
      </c>
      <c r="N53" s="155" t="s">
        <v>15</v>
      </c>
      <c r="O53" s="156" t="s">
        <v>15</v>
      </c>
      <c r="P53" s="156" t="s">
        <v>15</v>
      </c>
      <c r="Q53" s="156" t="s">
        <v>15</v>
      </c>
      <c r="R53" s="151">
        <f>R48-R54-R55-R56-R57</f>
        <v>0</v>
      </c>
    </row>
    <row r="54" spans="1:18" s="131" customFormat="1" ht="12" hidden="1" customHeight="1" x14ac:dyDescent="0.2">
      <c r="A54" s="128"/>
      <c r="B54" s="199" t="s">
        <v>17</v>
      </c>
      <c r="C54" s="154" t="s">
        <v>13</v>
      </c>
      <c r="D54" s="158">
        <f>SUM(E54:H54)</f>
        <v>0</v>
      </c>
      <c r="E54" s="157"/>
      <c r="F54" s="157"/>
      <c r="G54" s="157"/>
      <c r="H54" s="157"/>
      <c r="I54" s="158">
        <f>SUM(J54:M54)</f>
        <v>0</v>
      </c>
      <c r="J54" s="157"/>
      <c r="K54" s="157"/>
      <c r="L54" s="157"/>
      <c r="M54" s="157"/>
      <c r="N54" s="158">
        <f>SUM(O54:R54)</f>
        <v>0</v>
      </c>
      <c r="O54" s="157"/>
      <c r="P54" s="157"/>
      <c r="Q54" s="157"/>
      <c r="R54" s="166"/>
    </row>
    <row r="55" spans="1:18" s="131" customFormat="1" ht="12" hidden="1" customHeight="1" x14ac:dyDescent="0.2">
      <c r="A55" s="128"/>
      <c r="B55" s="199" t="s">
        <v>18</v>
      </c>
      <c r="C55" s="154" t="s">
        <v>13</v>
      </c>
      <c r="D55" s="158">
        <f>SUM(E55:H55)</f>
        <v>0</v>
      </c>
      <c r="E55" s="157"/>
      <c r="F55" s="157"/>
      <c r="G55" s="157"/>
      <c r="H55" s="157"/>
      <c r="I55" s="158">
        <f>SUM(J55:M55)</f>
        <v>0</v>
      </c>
      <c r="J55" s="157"/>
      <c r="K55" s="157"/>
      <c r="L55" s="157"/>
      <c r="M55" s="157"/>
      <c r="N55" s="158">
        <f>SUM(O55:R55)</f>
        <v>0</v>
      </c>
      <c r="O55" s="157"/>
      <c r="P55" s="157"/>
      <c r="Q55" s="157"/>
      <c r="R55" s="166"/>
    </row>
    <row r="56" spans="1:18" s="131" customFormat="1" ht="12" hidden="1" customHeight="1" x14ac:dyDescent="0.2">
      <c r="A56" s="128"/>
      <c r="B56" s="153" t="s">
        <v>30</v>
      </c>
      <c r="C56" s="154" t="s">
        <v>13</v>
      </c>
      <c r="D56" s="158">
        <f>SUM(E56:H56)</f>
        <v>0</v>
      </c>
      <c r="E56" s="157"/>
      <c r="F56" s="157"/>
      <c r="G56" s="157"/>
      <c r="H56" s="157"/>
      <c r="I56" s="158">
        <f>SUM(J56:M56)</f>
        <v>0</v>
      </c>
      <c r="J56" s="157"/>
      <c r="K56" s="157"/>
      <c r="L56" s="157"/>
      <c r="M56" s="157"/>
      <c r="N56" s="158">
        <f>SUM(O56:R56)</f>
        <v>0</v>
      </c>
      <c r="O56" s="157"/>
      <c r="P56" s="157"/>
      <c r="Q56" s="157"/>
      <c r="R56" s="166"/>
    </row>
    <row r="57" spans="1:18" s="131" customFormat="1" ht="28.9" hidden="1" customHeight="1" x14ac:dyDescent="0.2">
      <c r="A57" s="128"/>
      <c r="B57" s="153" t="s">
        <v>20</v>
      </c>
      <c r="C57" s="154" t="s">
        <v>13</v>
      </c>
      <c r="D57" s="158">
        <f>SUM(E57:H57)</f>
        <v>0</v>
      </c>
      <c r="E57" s="157"/>
      <c r="F57" s="157"/>
      <c r="G57" s="157"/>
      <c r="H57" s="157"/>
      <c r="I57" s="158">
        <f>SUM(J57:M57)</f>
        <v>0</v>
      </c>
      <c r="J57" s="157"/>
      <c r="K57" s="157"/>
      <c r="L57" s="157"/>
      <c r="M57" s="157"/>
      <c r="N57" s="158">
        <f>SUM(O57:R57)</f>
        <v>0</v>
      </c>
      <c r="O57" s="157"/>
      <c r="P57" s="157"/>
      <c r="Q57" s="157"/>
      <c r="R57" s="166"/>
    </row>
    <row r="58" spans="1:18" s="131" customFormat="1" ht="12" hidden="1" customHeight="1" x14ac:dyDescent="0.2">
      <c r="A58" s="128"/>
      <c r="B58" s="319" t="s">
        <v>21</v>
      </c>
      <c r="C58" s="197" t="s">
        <v>13</v>
      </c>
      <c r="D58" s="161">
        <f>SUM(E58:H58)</f>
        <v>0</v>
      </c>
      <c r="E58" s="157"/>
      <c r="F58" s="157"/>
      <c r="G58" s="157"/>
      <c r="H58" s="157"/>
      <c r="I58" s="161">
        <f>SUM(J58:M58)</f>
        <v>0</v>
      </c>
      <c r="J58" s="157"/>
      <c r="K58" s="157"/>
      <c r="L58" s="157"/>
      <c r="M58" s="157"/>
      <c r="N58" s="161">
        <f>SUM(O58:R58)</f>
        <v>0</v>
      </c>
      <c r="O58" s="157"/>
      <c r="P58" s="157"/>
      <c r="Q58" s="157"/>
      <c r="R58" s="166"/>
    </row>
    <row r="59" spans="1:18" s="131" customFormat="1" ht="12" hidden="1" customHeight="1" x14ac:dyDescent="0.2">
      <c r="A59" s="128"/>
      <c r="B59" s="320"/>
      <c r="C59" s="147" t="s">
        <v>22</v>
      </c>
      <c r="D59" s="161">
        <f>IFERROR(D58/D48*100,0)</f>
        <v>0</v>
      </c>
      <c r="E59" s="162">
        <f>IFERROR(E58/E48*100,0)</f>
        <v>0</v>
      </c>
      <c r="F59" s="162">
        <f t="shared" ref="F59:H59" si="3">IFERROR(F58/F48*100,0)</f>
        <v>0</v>
      </c>
      <c r="G59" s="162">
        <f t="shared" si="3"/>
        <v>0</v>
      </c>
      <c r="H59" s="163">
        <f t="shared" si="3"/>
        <v>0</v>
      </c>
      <c r="I59" s="161">
        <f>IFERROR(I58/I48*100,0)</f>
        <v>0</v>
      </c>
      <c r="J59" s="162">
        <f t="shared" ref="J59:M59" si="4">IFERROR(J58/J48*100,0)</f>
        <v>0</v>
      </c>
      <c r="K59" s="162">
        <f t="shared" si="4"/>
        <v>0</v>
      </c>
      <c r="L59" s="162">
        <f t="shared" si="4"/>
        <v>0</v>
      </c>
      <c r="M59" s="163">
        <f t="shared" si="4"/>
        <v>0</v>
      </c>
      <c r="N59" s="161">
        <f>IFERROR(N58/N48*100,0)</f>
        <v>0</v>
      </c>
      <c r="O59" s="162">
        <f t="shared" ref="O59:R59" si="5">IFERROR(O58/O48*100,0)</f>
        <v>0</v>
      </c>
      <c r="P59" s="162">
        <f t="shared" si="5"/>
        <v>0</v>
      </c>
      <c r="Q59" s="162">
        <f t="shared" si="5"/>
        <v>0</v>
      </c>
      <c r="R59" s="163">
        <f t="shared" si="5"/>
        <v>0</v>
      </c>
    </row>
    <row r="60" spans="1:18" s="131" customFormat="1" ht="31.5" hidden="1" customHeight="1" x14ac:dyDescent="0.2">
      <c r="A60" s="128"/>
      <c r="B60" s="200" t="s">
        <v>23</v>
      </c>
      <c r="C60" s="165" t="s">
        <v>13</v>
      </c>
      <c r="D60" s="161">
        <f>SUM(E60:H60)</f>
        <v>0</v>
      </c>
      <c r="E60" s="157"/>
      <c r="F60" s="157"/>
      <c r="G60" s="157"/>
      <c r="H60" s="166"/>
      <c r="I60" s="161">
        <f>SUM(J60:M60)</f>
        <v>0</v>
      </c>
      <c r="J60" s="157"/>
      <c r="K60" s="157"/>
      <c r="L60" s="157"/>
      <c r="M60" s="166"/>
      <c r="N60" s="161">
        <f>SUM(O60:R60)</f>
        <v>0</v>
      </c>
      <c r="O60" s="157"/>
      <c r="P60" s="157"/>
      <c r="Q60" s="157"/>
      <c r="R60" s="166"/>
    </row>
    <row r="61" spans="1:18" s="168" customFormat="1" ht="12" hidden="1" customHeight="1" x14ac:dyDescent="0.2">
      <c r="A61" s="128"/>
      <c r="B61" s="201" t="s">
        <v>36</v>
      </c>
      <c r="C61" s="160" t="s">
        <v>13</v>
      </c>
      <c r="D61" s="161">
        <f>D48-D58-D60</f>
        <v>0</v>
      </c>
      <c r="E61" s="162">
        <f>E64+E63+E62</f>
        <v>0</v>
      </c>
      <c r="F61" s="162">
        <f>F64+F63+F62</f>
        <v>0</v>
      </c>
      <c r="G61" s="162">
        <f>G64+G63+G62</f>
        <v>0</v>
      </c>
      <c r="H61" s="163">
        <f>H64+H63+H62</f>
        <v>0</v>
      </c>
      <c r="I61" s="161">
        <f>I48-I58-I60</f>
        <v>0</v>
      </c>
      <c r="J61" s="162">
        <f>J64+J63+J62</f>
        <v>0</v>
      </c>
      <c r="K61" s="162">
        <f>K64+K63+K62</f>
        <v>0</v>
      </c>
      <c r="L61" s="162">
        <f>L64+L63+L62</f>
        <v>0</v>
      </c>
      <c r="M61" s="163">
        <f>M64+M63+M62</f>
        <v>0</v>
      </c>
      <c r="N61" s="161">
        <f>N48-N58-N60</f>
        <v>0</v>
      </c>
      <c r="O61" s="162">
        <f>O64+O63+O62</f>
        <v>0</v>
      </c>
      <c r="P61" s="162">
        <f>P64+P63+P62</f>
        <v>0</v>
      </c>
      <c r="Q61" s="162">
        <f>Q64+Q63+Q62</f>
        <v>0</v>
      </c>
      <c r="R61" s="163">
        <f>R64+R63+R62</f>
        <v>0</v>
      </c>
    </row>
    <row r="62" spans="1:18" s="131" customFormat="1" ht="15.75" hidden="1" customHeight="1" x14ac:dyDescent="0.2">
      <c r="A62" s="128"/>
      <c r="B62" s="202" t="s">
        <v>37</v>
      </c>
      <c r="C62" s="203" t="s">
        <v>13</v>
      </c>
      <c r="D62" s="158">
        <f>SUM(E62:H62)</f>
        <v>0</v>
      </c>
      <c r="E62" s="157"/>
      <c r="F62" s="157"/>
      <c r="G62" s="157"/>
      <c r="H62" s="157"/>
      <c r="I62" s="158">
        <f>SUM(J62:M62)</f>
        <v>0</v>
      </c>
      <c r="J62" s="157"/>
      <c r="K62" s="157"/>
      <c r="L62" s="157"/>
      <c r="M62" s="157"/>
      <c r="N62" s="158">
        <f>SUM(O62:R62)</f>
        <v>0</v>
      </c>
      <c r="O62" s="157"/>
      <c r="P62" s="157"/>
      <c r="Q62" s="157"/>
      <c r="R62" s="166"/>
    </row>
    <row r="63" spans="1:18" s="168" customFormat="1" ht="13.5" hidden="1" thickBot="1" x14ac:dyDescent="0.25">
      <c r="A63" s="159"/>
      <c r="B63" s="204" t="s">
        <v>25</v>
      </c>
      <c r="C63" s="205" t="s">
        <v>13</v>
      </c>
      <c r="D63" s="206">
        <f>SUM(E63:H63)</f>
        <v>0</v>
      </c>
      <c r="E63" s="207"/>
      <c r="F63" s="207"/>
      <c r="G63" s="207"/>
      <c r="H63" s="208"/>
      <c r="I63" s="206">
        <f>SUM(J63:M63)</f>
        <v>0</v>
      </c>
      <c r="J63" s="207"/>
      <c r="K63" s="207"/>
      <c r="L63" s="207"/>
      <c r="M63" s="208"/>
      <c r="N63" s="206">
        <f>SUM(O63:R63)</f>
        <v>0</v>
      </c>
      <c r="O63" s="207"/>
      <c r="P63" s="207"/>
      <c r="Q63" s="207"/>
      <c r="R63" s="208"/>
    </row>
    <row r="64" spans="1:18" s="131" customFormat="1" ht="12" hidden="1" customHeight="1" x14ac:dyDescent="0.2">
      <c r="A64" s="128"/>
      <c r="B64" s="128"/>
      <c r="C64" s="194"/>
      <c r="D64" s="195"/>
      <c r="E64" s="195"/>
      <c r="F64" s="195"/>
      <c r="G64" s="195"/>
      <c r="H64" s="195"/>
      <c r="I64" s="195"/>
      <c r="J64" s="195"/>
      <c r="K64" s="195"/>
      <c r="L64" s="195"/>
      <c r="M64" s="195"/>
      <c r="N64" s="195"/>
      <c r="O64" s="195"/>
      <c r="P64" s="195"/>
      <c r="Q64" s="195"/>
      <c r="R64" s="195"/>
    </row>
    <row r="65" spans="1:18" s="131" customFormat="1" ht="12" customHeight="1" x14ac:dyDescent="0.2">
      <c r="A65" s="128"/>
      <c r="B65" s="128"/>
      <c r="C65" s="194"/>
      <c r="D65" s="195"/>
      <c r="E65" s="195"/>
      <c r="F65" s="195"/>
      <c r="G65" s="195"/>
      <c r="H65" s="195"/>
      <c r="I65" s="195"/>
      <c r="J65" s="195"/>
      <c r="K65" s="195"/>
      <c r="L65" s="195"/>
      <c r="M65" s="195"/>
      <c r="N65" s="195"/>
      <c r="O65" s="195"/>
      <c r="P65" s="195"/>
      <c r="Q65" s="195"/>
      <c r="R65" s="195"/>
    </row>
    <row r="66" spans="1:18" s="131" customFormat="1" hidden="1" x14ac:dyDescent="0.2">
      <c r="A66" s="128"/>
      <c r="B66" s="129" t="s">
        <v>38</v>
      </c>
      <c r="C66" s="189"/>
      <c r="D66" s="190"/>
      <c r="E66" s="191"/>
      <c r="F66" s="191"/>
      <c r="G66" s="191"/>
      <c r="H66" s="191"/>
      <c r="I66" s="190"/>
      <c r="J66" s="193"/>
      <c r="K66" s="193"/>
      <c r="L66" s="193"/>
      <c r="M66" s="193"/>
      <c r="N66" s="190"/>
      <c r="O66" s="193"/>
      <c r="P66" s="193"/>
      <c r="Q66" s="193"/>
      <c r="R66" s="193"/>
    </row>
    <row r="67" spans="1:18" s="131" customFormat="1" ht="12" hidden="1" customHeight="1" thickBot="1" x14ac:dyDescent="0.25">
      <c r="A67" s="128"/>
      <c r="B67" s="128"/>
      <c r="C67" s="194"/>
      <c r="D67" s="195"/>
      <c r="E67" s="195"/>
      <c r="F67" s="195"/>
      <c r="G67" s="195"/>
      <c r="H67" s="195"/>
      <c r="I67" s="195"/>
      <c r="J67" s="195"/>
      <c r="K67" s="195"/>
      <c r="L67" s="195"/>
      <c r="M67" s="195"/>
      <c r="N67" s="195"/>
      <c r="O67" s="195"/>
      <c r="P67" s="195"/>
      <c r="Q67" s="195"/>
      <c r="R67" s="195"/>
    </row>
    <row r="68" spans="1:18" s="131" customFormat="1" ht="12" hidden="1" customHeight="1" x14ac:dyDescent="0.2">
      <c r="A68" s="128"/>
      <c r="B68" s="321" t="s">
        <v>1</v>
      </c>
      <c r="C68" s="321" t="s">
        <v>35</v>
      </c>
      <c r="D68" s="324" t="s">
        <v>32</v>
      </c>
      <c r="E68" s="325"/>
      <c r="F68" s="325"/>
      <c r="G68" s="325"/>
      <c r="H68" s="325"/>
      <c r="I68" s="325"/>
      <c r="J68" s="325"/>
      <c r="K68" s="325"/>
      <c r="L68" s="325"/>
      <c r="M68" s="325"/>
      <c r="N68" s="325"/>
      <c r="O68" s="325"/>
      <c r="P68" s="325"/>
      <c r="Q68" s="325"/>
      <c r="R68" s="326"/>
    </row>
    <row r="69" spans="1:18" s="131" customFormat="1" ht="12" hidden="1" customHeight="1" x14ac:dyDescent="0.2">
      <c r="A69" s="128"/>
      <c r="B69" s="322"/>
      <c r="C69" s="322"/>
      <c r="D69" s="327" t="s">
        <v>4</v>
      </c>
      <c r="E69" s="328"/>
      <c r="F69" s="328"/>
      <c r="G69" s="328"/>
      <c r="H69" s="328"/>
      <c r="I69" s="328" t="s">
        <v>5</v>
      </c>
      <c r="J69" s="328"/>
      <c r="K69" s="328"/>
      <c r="L69" s="328"/>
      <c r="M69" s="328"/>
      <c r="N69" s="328" t="s">
        <v>6</v>
      </c>
      <c r="O69" s="328"/>
      <c r="P69" s="328"/>
      <c r="Q69" s="328"/>
      <c r="R69" s="329"/>
    </row>
    <row r="70" spans="1:18" s="131" customFormat="1" ht="12" hidden="1" customHeight="1" thickBot="1" x14ac:dyDescent="0.25">
      <c r="A70" s="128"/>
      <c r="B70" s="323"/>
      <c r="C70" s="323"/>
      <c r="D70" s="135" t="s">
        <v>7</v>
      </c>
      <c r="E70" s="136" t="s">
        <v>8</v>
      </c>
      <c r="F70" s="136" t="s">
        <v>9</v>
      </c>
      <c r="G70" s="136" t="s">
        <v>10</v>
      </c>
      <c r="H70" s="136" t="s">
        <v>11</v>
      </c>
      <c r="I70" s="137" t="s">
        <v>7</v>
      </c>
      <c r="J70" s="137" t="s">
        <v>8</v>
      </c>
      <c r="K70" s="137" t="s">
        <v>9</v>
      </c>
      <c r="L70" s="137" t="s">
        <v>10</v>
      </c>
      <c r="M70" s="137" t="s">
        <v>11</v>
      </c>
      <c r="N70" s="136" t="s">
        <v>7</v>
      </c>
      <c r="O70" s="136" t="s">
        <v>8</v>
      </c>
      <c r="P70" s="136" t="s">
        <v>9</v>
      </c>
      <c r="Q70" s="136" t="s">
        <v>10</v>
      </c>
      <c r="R70" s="138" t="s">
        <v>11</v>
      </c>
    </row>
    <row r="71" spans="1:18" s="131" customFormat="1" ht="12" hidden="1" customHeight="1" x14ac:dyDescent="0.2">
      <c r="A71" s="128"/>
      <c r="B71" s="196" t="s">
        <v>12</v>
      </c>
      <c r="C71" s="141" t="s">
        <v>13</v>
      </c>
      <c r="D71" s="209">
        <f>D83+D81</f>
        <v>0</v>
      </c>
      <c r="E71" s="210">
        <f>E80+E79+E78+E77</f>
        <v>76.569566999999992</v>
      </c>
      <c r="F71" s="210">
        <f>F80+F79+F78+F77+F72</f>
        <v>0</v>
      </c>
      <c r="G71" s="210">
        <f>G80+G79+G78+G77+G72</f>
        <v>114.50891779999999</v>
      </c>
      <c r="H71" s="211">
        <f>H80+H79+H78+H77+H72</f>
        <v>91.880747</v>
      </c>
      <c r="I71" s="209">
        <f>I83+I81</f>
        <v>0</v>
      </c>
      <c r="J71" s="210">
        <f>J80+J79+J78+J77</f>
        <v>38.806508999999998</v>
      </c>
      <c r="K71" s="210">
        <f>K80+K79+K78+K77+K72</f>
        <v>0</v>
      </c>
      <c r="L71" s="210">
        <f>L80+L79+L78+L77+L72</f>
        <v>56.642079799999998</v>
      </c>
      <c r="M71" s="212">
        <f>M80+M79+M78+M77+M72</f>
        <v>44.228700000000003</v>
      </c>
      <c r="N71" s="209">
        <f>N83+N81</f>
        <v>0</v>
      </c>
      <c r="O71" s="210">
        <f>O80+O79+O78+O77</f>
        <v>37.763058000000001</v>
      </c>
      <c r="P71" s="210">
        <f>P80+P79+P78+P77+P72</f>
        <v>0</v>
      </c>
      <c r="Q71" s="210">
        <f>Q80+Q79+Q78+Q77+Q72</f>
        <v>57.866838000000001</v>
      </c>
      <c r="R71" s="211">
        <f>R80+R79+R78+R77+R72</f>
        <v>47.652047000000003</v>
      </c>
    </row>
    <row r="72" spans="1:18" s="131" customFormat="1" ht="12" hidden="1" customHeight="1" x14ac:dyDescent="0.2">
      <c r="A72" s="128"/>
      <c r="B72" s="198" t="s">
        <v>14</v>
      </c>
      <c r="C72" s="147" t="s">
        <v>13</v>
      </c>
      <c r="D72" s="213" t="s">
        <v>15</v>
      </c>
      <c r="E72" s="214" t="s">
        <v>15</v>
      </c>
      <c r="F72" s="215">
        <f>F74</f>
        <v>0</v>
      </c>
      <c r="G72" s="215">
        <f>G74+G75</f>
        <v>76.569566999999992</v>
      </c>
      <c r="H72" s="216">
        <f>H76</f>
        <v>91.880747</v>
      </c>
      <c r="I72" s="213" t="s">
        <v>15</v>
      </c>
      <c r="J72" s="214" t="s">
        <v>15</v>
      </c>
      <c r="K72" s="215">
        <f>K74</f>
        <v>0</v>
      </c>
      <c r="L72" s="215">
        <f>L74+L75</f>
        <v>38.806508999999998</v>
      </c>
      <c r="M72" s="217">
        <f>M76</f>
        <v>44.228700000000003</v>
      </c>
      <c r="N72" s="213" t="s">
        <v>15</v>
      </c>
      <c r="O72" s="214" t="s">
        <v>15</v>
      </c>
      <c r="P72" s="215">
        <f>P74</f>
        <v>0</v>
      </c>
      <c r="Q72" s="215">
        <f>Q74+Q75</f>
        <v>37.763058000000001</v>
      </c>
      <c r="R72" s="216">
        <f>R76</f>
        <v>47.652047000000003</v>
      </c>
    </row>
    <row r="73" spans="1:18" s="131" customFormat="1" ht="12" hidden="1" customHeight="1" x14ac:dyDescent="0.2">
      <c r="A73" s="128"/>
      <c r="B73" s="198" t="s">
        <v>16</v>
      </c>
      <c r="C73" s="147" t="s">
        <v>13</v>
      </c>
      <c r="D73" s="213" t="s">
        <v>15</v>
      </c>
      <c r="E73" s="214" t="s">
        <v>15</v>
      </c>
      <c r="F73" s="214" t="s">
        <v>15</v>
      </c>
      <c r="G73" s="214" t="s">
        <v>15</v>
      </c>
      <c r="H73" s="218" t="s">
        <v>15</v>
      </c>
      <c r="I73" s="213" t="s">
        <v>15</v>
      </c>
      <c r="J73" s="214" t="s">
        <v>15</v>
      </c>
      <c r="K73" s="214" t="s">
        <v>15</v>
      </c>
      <c r="L73" s="214" t="s">
        <v>15</v>
      </c>
      <c r="M73" s="219" t="s">
        <v>15</v>
      </c>
      <c r="N73" s="213" t="s">
        <v>15</v>
      </c>
      <c r="O73" s="214" t="s">
        <v>15</v>
      </c>
      <c r="P73" s="214" t="s">
        <v>15</v>
      </c>
      <c r="Q73" s="214" t="s">
        <v>15</v>
      </c>
      <c r="R73" s="218" t="s">
        <v>15</v>
      </c>
    </row>
    <row r="74" spans="1:18" s="131" customFormat="1" ht="12" hidden="1" customHeight="1" x14ac:dyDescent="0.2">
      <c r="A74" s="128"/>
      <c r="B74" s="199" t="s">
        <v>8</v>
      </c>
      <c r="C74" s="154" t="s">
        <v>13</v>
      </c>
      <c r="D74" s="220" t="s">
        <v>15</v>
      </c>
      <c r="E74" s="221" t="s">
        <v>15</v>
      </c>
      <c r="F74" s="215">
        <f>F27-F51</f>
        <v>0</v>
      </c>
      <c r="G74" s="215">
        <f>G27-G51</f>
        <v>76.569566999999992</v>
      </c>
      <c r="H74" s="222" t="s">
        <v>15</v>
      </c>
      <c r="I74" s="220" t="s">
        <v>15</v>
      </c>
      <c r="J74" s="221" t="s">
        <v>15</v>
      </c>
      <c r="K74" s="215">
        <f>K27-K51</f>
        <v>0</v>
      </c>
      <c r="L74" s="215">
        <f>L27-L51</f>
        <v>38.806508999999998</v>
      </c>
      <c r="M74" s="219" t="s">
        <v>15</v>
      </c>
      <c r="N74" s="220" t="s">
        <v>15</v>
      </c>
      <c r="O74" s="221" t="s">
        <v>15</v>
      </c>
      <c r="P74" s="215">
        <f>P27-P51</f>
        <v>0</v>
      </c>
      <c r="Q74" s="215">
        <f>Q27-Q51</f>
        <v>37.763058000000001</v>
      </c>
      <c r="R74" s="218" t="s">
        <v>15</v>
      </c>
    </row>
    <row r="75" spans="1:18" s="131" customFormat="1" ht="12" hidden="1" customHeight="1" x14ac:dyDescent="0.2">
      <c r="A75" s="128"/>
      <c r="B75" s="199" t="s">
        <v>9</v>
      </c>
      <c r="C75" s="154" t="s">
        <v>13</v>
      </c>
      <c r="D75" s="220" t="s">
        <v>15</v>
      </c>
      <c r="E75" s="221" t="s">
        <v>15</v>
      </c>
      <c r="F75" s="214" t="s">
        <v>15</v>
      </c>
      <c r="G75" s="215">
        <f>G28-G52</f>
        <v>0</v>
      </c>
      <c r="H75" s="222" t="s">
        <v>15</v>
      </c>
      <c r="I75" s="220" t="s">
        <v>15</v>
      </c>
      <c r="J75" s="221" t="s">
        <v>15</v>
      </c>
      <c r="K75" s="221" t="s">
        <v>15</v>
      </c>
      <c r="L75" s="215">
        <f>L28-L52</f>
        <v>0</v>
      </c>
      <c r="M75" s="219" t="s">
        <v>15</v>
      </c>
      <c r="N75" s="220" t="s">
        <v>15</v>
      </c>
      <c r="O75" s="221" t="s">
        <v>15</v>
      </c>
      <c r="P75" s="221" t="s">
        <v>15</v>
      </c>
      <c r="Q75" s="215">
        <f>Q28-Q52</f>
        <v>0</v>
      </c>
      <c r="R75" s="218" t="s">
        <v>15</v>
      </c>
    </row>
    <row r="76" spans="1:18" s="131" customFormat="1" ht="12" hidden="1" customHeight="1" x14ac:dyDescent="0.2">
      <c r="A76" s="128"/>
      <c r="B76" s="199" t="s">
        <v>10</v>
      </c>
      <c r="C76" s="154" t="s">
        <v>13</v>
      </c>
      <c r="D76" s="220" t="s">
        <v>15</v>
      </c>
      <c r="E76" s="221" t="s">
        <v>15</v>
      </c>
      <c r="F76" s="221" t="s">
        <v>15</v>
      </c>
      <c r="G76" s="221" t="s">
        <v>15</v>
      </c>
      <c r="H76" s="216">
        <f>H29-H53</f>
        <v>91.880747</v>
      </c>
      <c r="I76" s="220" t="s">
        <v>15</v>
      </c>
      <c r="J76" s="221" t="s">
        <v>15</v>
      </c>
      <c r="K76" s="221" t="s">
        <v>15</v>
      </c>
      <c r="L76" s="221" t="s">
        <v>15</v>
      </c>
      <c r="M76" s="217">
        <f>M29-M53</f>
        <v>44.228700000000003</v>
      </c>
      <c r="N76" s="220" t="s">
        <v>15</v>
      </c>
      <c r="O76" s="221" t="s">
        <v>15</v>
      </c>
      <c r="P76" s="221" t="s">
        <v>15</v>
      </c>
      <c r="Q76" s="221" t="s">
        <v>15</v>
      </c>
      <c r="R76" s="216">
        <f>R29-R53</f>
        <v>47.652047000000003</v>
      </c>
    </row>
    <row r="77" spans="1:18" s="131" customFormat="1" ht="12" hidden="1" customHeight="1" x14ac:dyDescent="0.2">
      <c r="A77" s="128"/>
      <c r="B77" s="199" t="s">
        <v>17</v>
      </c>
      <c r="C77" s="154" t="s">
        <v>13</v>
      </c>
      <c r="D77" s="223">
        <f>SUM(E77:H77)</f>
        <v>29.931811</v>
      </c>
      <c r="E77" s="215">
        <f t="shared" ref="E77:G80" si="6">E30-E54</f>
        <v>29.931811</v>
      </c>
      <c r="F77" s="215">
        <f t="shared" si="6"/>
        <v>0</v>
      </c>
      <c r="G77" s="215">
        <f t="shared" si="6"/>
        <v>0</v>
      </c>
      <c r="H77" s="216">
        <f>H30-H54</f>
        <v>0</v>
      </c>
      <c r="I77" s="223">
        <f>SUM(J77:M77)</f>
        <v>14.922853</v>
      </c>
      <c r="J77" s="215">
        <f t="shared" ref="J77:L80" si="7">J30-J54</f>
        <v>14.922853</v>
      </c>
      <c r="K77" s="215">
        <f t="shared" si="7"/>
        <v>0</v>
      </c>
      <c r="L77" s="215">
        <f t="shared" si="7"/>
        <v>0</v>
      </c>
      <c r="M77" s="217">
        <f>M30-M54</f>
        <v>0</v>
      </c>
      <c r="N77" s="223">
        <f>SUM(O77:R77)</f>
        <v>15.008958</v>
      </c>
      <c r="O77" s="215">
        <f t="shared" ref="O77:Q80" si="8">O30-O54</f>
        <v>15.008958</v>
      </c>
      <c r="P77" s="215">
        <f t="shared" si="8"/>
        <v>0</v>
      </c>
      <c r="Q77" s="215">
        <f t="shared" si="8"/>
        <v>0</v>
      </c>
      <c r="R77" s="216">
        <f>R30-R54</f>
        <v>0</v>
      </c>
    </row>
    <row r="78" spans="1:18" s="131" customFormat="1" ht="12" hidden="1" customHeight="1" x14ac:dyDescent="0.2">
      <c r="A78" s="128"/>
      <c r="B78" s="199" t="s">
        <v>18</v>
      </c>
      <c r="C78" s="154" t="s">
        <v>13</v>
      </c>
      <c r="D78" s="223">
        <f>SUM(E78:H78)</f>
        <v>0</v>
      </c>
      <c r="E78" s="215">
        <f t="shared" si="6"/>
        <v>0</v>
      </c>
      <c r="F78" s="215">
        <f t="shared" si="6"/>
        <v>0</v>
      </c>
      <c r="G78" s="215">
        <f t="shared" si="6"/>
        <v>0</v>
      </c>
      <c r="H78" s="216">
        <f>H31-H55</f>
        <v>0</v>
      </c>
      <c r="I78" s="223">
        <f>SUM(J78:M78)</f>
        <v>0</v>
      </c>
      <c r="J78" s="215">
        <f t="shared" si="7"/>
        <v>0</v>
      </c>
      <c r="K78" s="215">
        <f t="shared" si="7"/>
        <v>0</v>
      </c>
      <c r="L78" s="215">
        <f t="shared" si="7"/>
        <v>0</v>
      </c>
      <c r="M78" s="217">
        <f>M31-M55</f>
        <v>0</v>
      </c>
      <c r="N78" s="223">
        <f>SUM(O78:R78)</f>
        <v>0</v>
      </c>
      <c r="O78" s="215">
        <f t="shared" si="8"/>
        <v>0</v>
      </c>
      <c r="P78" s="215">
        <f t="shared" si="8"/>
        <v>0</v>
      </c>
      <c r="Q78" s="215">
        <f t="shared" si="8"/>
        <v>0</v>
      </c>
      <c r="R78" s="216">
        <f>R31-R55</f>
        <v>0</v>
      </c>
    </row>
    <row r="79" spans="1:18" s="131" customFormat="1" ht="12" hidden="1" customHeight="1" x14ac:dyDescent="0.2">
      <c r="A79" s="128"/>
      <c r="B79" s="153" t="s">
        <v>30</v>
      </c>
      <c r="C79" s="154" t="s">
        <v>13</v>
      </c>
      <c r="D79" s="223">
        <f>SUM(E79:H79)</f>
        <v>53.200687799999997</v>
      </c>
      <c r="E79" s="215">
        <f t="shared" si="6"/>
        <v>46.637755999999996</v>
      </c>
      <c r="F79" s="215">
        <f t="shared" si="6"/>
        <v>0</v>
      </c>
      <c r="G79" s="215">
        <f t="shared" si="6"/>
        <v>6.5629318000000003</v>
      </c>
      <c r="H79" s="216">
        <f>H32-H56</f>
        <v>0</v>
      </c>
      <c r="I79" s="223">
        <f>SUM(J79:M79)</f>
        <v>25.8576038</v>
      </c>
      <c r="J79" s="215">
        <f t="shared" si="7"/>
        <v>23.883655999999998</v>
      </c>
      <c r="K79" s="215">
        <f t="shared" si="7"/>
        <v>0</v>
      </c>
      <c r="L79" s="215">
        <f t="shared" si="7"/>
        <v>1.9739478000000001</v>
      </c>
      <c r="M79" s="217">
        <f>M32-M56</f>
        <v>0</v>
      </c>
      <c r="N79" s="223">
        <f>SUM(O79:R79)</f>
        <v>27.343084000000001</v>
      </c>
      <c r="O79" s="215">
        <f t="shared" si="8"/>
        <v>22.754100000000001</v>
      </c>
      <c r="P79" s="215">
        <f t="shared" si="8"/>
        <v>0</v>
      </c>
      <c r="Q79" s="215">
        <f t="shared" si="8"/>
        <v>4.588984</v>
      </c>
      <c r="R79" s="216">
        <f>R32-R56</f>
        <v>0</v>
      </c>
    </row>
    <row r="80" spans="1:18" s="131" customFormat="1" ht="25.5" hidden="1" x14ac:dyDescent="0.2">
      <c r="A80" s="128"/>
      <c r="B80" s="153" t="s">
        <v>20</v>
      </c>
      <c r="C80" s="154" t="s">
        <v>13</v>
      </c>
      <c r="D80" s="223">
        <f>SUM(E80:H80)</f>
        <v>31.376418999999999</v>
      </c>
      <c r="E80" s="215">
        <f t="shared" si="6"/>
        <v>0</v>
      </c>
      <c r="F80" s="215">
        <f t="shared" si="6"/>
        <v>0</v>
      </c>
      <c r="G80" s="215">
        <f t="shared" si="6"/>
        <v>31.376418999999999</v>
      </c>
      <c r="H80" s="216">
        <f>H33-H57</f>
        <v>0</v>
      </c>
      <c r="I80" s="223">
        <f>SUM(J80:M80)</f>
        <v>15.861623</v>
      </c>
      <c r="J80" s="215">
        <f t="shared" si="7"/>
        <v>0</v>
      </c>
      <c r="K80" s="215">
        <f t="shared" si="7"/>
        <v>0</v>
      </c>
      <c r="L80" s="215">
        <f t="shared" si="7"/>
        <v>15.861623</v>
      </c>
      <c r="M80" s="217">
        <f>M33-M57</f>
        <v>0</v>
      </c>
      <c r="N80" s="223">
        <f>SUM(O80:R80)</f>
        <v>15.514796</v>
      </c>
      <c r="O80" s="215">
        <f t="shared" si="8"/>
        <v>0</v>
      </c>
      <c r="P80" s="215">
        <f t="shared" si="8"/>
        <v>0</v>
      </c>
      <c r="Q80" s="215">
        <f t="shared" si="8"/>
        <v>15.514796</v>
      </c>
      <c r="R80" s="216">
        <f>R33-R57</f>
        <v>0</v>
      </c>
    </row>
    <row r="81" spans="1:18" s="131" customFormat="1" ht="12" hidden="1" customHeight="1" x14ac:dyDescent="0.2">
      <c r="A81" s="128"/>
      <c r="B81" s="319" t="s">
        <v>21</v>
      </c>
      <c r="C81" s="197" t="s">
        <v>13</v>
      </c>
      <c r="D81" s="224">
        <f>SUM(E81:H81)</f>
        <v>0</v>
      </c>
      <c r="E81" s="225">
        <f>E71*E82/100</f>
        <v>0</v>
      </c>
      <c r="F81" s="225">
        <f>F71*F82/100</f>
        <v>0</v>
      </c>
      <c r="G81" s="225">
        <f>G71*G82/100</f>
        <v>0</v>
      </c>
      <c r="H81" s="226">
        <f>H71*H82/100</f>
        <v>0</v>
      </c>
      <c r="I81" s="223">
        <f>SUM(J81:M81)</f>
        <v>0</v>
      </c>
      <c r="J81" s="225">
        <f>J71*J82/100</f>
        <v>0</v>
      </c>
      <c r="K81" s="225">
        <f>K71*K82/100</f>
        <v>0</v>
      </c>
      <c r="L81" s="225">
        <f>L71*L82/100</f>
        <v>0</v>
      </c>
      <c r="M81" s="227">
        <f>M71*M82/100</f>
        <v>0</v>
      </c>
      <c r="N81" s="224">
        <f>SUM(O81:R81)</f>
        <v>0</v>
      </c>
      <c r="O81" s="225">
        <f>O71*O82/100</f>
        <v>0</v>
      </c>
      <c r="P81" s="225">
        <f>P71*P82/100</f>
        <v>0</v>
      </c>
      <c r="Q81" s="225">
        <f>Q71*Q82/100</f>
        <v>0</v>
      </c>
      <c r="R81" s="226">
        <f>R71*R82/100</f>
        <v>0</v>
      </c>
    </row>
    <row r="82" spans="1:18" s="131" customFormat="1" ht="12" hidden="1" customHeight="1" thickBot="1" x14ac:dyDescent="0.25">
      <c r="A82" s="128"/>
      <c r="B82" s="320"/>
      <c r="C82" s="147" t="s">
        <v>22</v>
      </c>
      <c r="D82" s="228">
        <f>IFERROR(D81/D71*100,0)</f>
        <v>0</v>
      </c>
      <c r="E82" s="229">
        <f>IF($D$40=0,0,E35)</f>
        <v>0</v>
      </c>
      <c r="F82" s="229">
        <f>IF($D$40=0,0,F35)</f>
        <v>0</v>
      </c>
      <c r="G82" s="229">
        <f>IF($D$40=0,0,G35)</f>
        <v>0</v>
      </c>
      <c r="H82" s="230">
        <f>IF($D$40=0,0,H35)</f>
        <v>0</v>
      </c>
      <c r="I82" s="228">
        <f>IFERROR(I81/I71*100,0)</f>
        <v>0</v>
      </c>
      <c r="J82" s="225">
        <f>IF($I$40=0,0,J35)</f>
        <v>0</v>
      </c>
      <c r="K82" s="225">
        <f>IF($I$40=0,0,K35)</f>
        <v>0</v>
      </c>
      <c r="L82" s="225">
        <f>IF($I$40=0,0,L35)</f>
        <v>0</v>
      </c>
      <c r="M82" s="227">
        <f>IF($I$40=0,0,M35)</f>
        <v>0</v>
      </c>
      <c r="N82" s="228">
        <f>IFERROR(N81/N71*100,0)</f>
        <v>0</v>
      </c>
      <c r="O82" s="231">
        <f>IF($N$40=0,0,O35)</f>
        <v>0</v>
      </c>
      <c r="P82" s="231">
        <f>IF($N$40=0,0,P35)</f>
        <v>0</v>
      </c>
      <c r="Q82" s="231">
        <f>IF($N$40=0,0,Q35)</f>
        <v>0</v>
      </c>
      <c r="R82" s="232">
        <f>IF($N$40=0,0,R35)</f>
        <v>0</v>
      </c>
    </row>
    <row r="83" spans="1:18" s="131" customFormat="1" ht="13.5" hidden="1" thickBot="1" x14ac:dyDescent="0.25">
      <c r="A83" s="128"/>
      <c r="B83" s="175" t="s">
        <v>26</v>
      </c>
      <c r="C83" s="233" t="s">
        <v>13</v>
      </c>
      <c r="D83" s="234">
        <f>SUM(E83:H83)</f>
        <v>0</v>
      </c>
      <c r="E83" s="235">
        <f>E40</f>
        <v>0</v>
      </c>
      <c r="F83" s="235">
        <f>F40</f>
        <v>0</v>
      </c>
      <c r="G83" s="235">
        <f>G40</f>
        <v>0</v>
      </c>
      <c r="H83" s="236">
        <f>H40</f>
        <v>0</v>
      </c>
      <c r="I83" s="234">
        <f>SUM(J83:M83)</f>
        <v>0</v>
      </c>
      <c r="J83" s="235">
        <f>J40</f>
        <v>0</v>
      </c>
      <c r="K83" s="235">
        <f>K40</f>
        <v>0</v>
      </c>
      <c r="L83" s="235">
        <f>L40</f>
        <v>0</v>
      </c>
      <c r="M83" s="237">
        <f>M40</f>
        <v>0</v>
      </c>
      <c r="N83" s="234">
        <f>SUM(O83:R83)</f>
        <v>0</v>
      </c>
      <c r="O83" s="235">
        <f>O40</f>
        <v>0</v>
      </c>
      <c r="P83" s="235">
        <f>P40</f>
        <v>0</v>
      </c>
      <c r="Q83" s="235">
        <f>Q40</f>
        <v>0</v>
      </c>
      <c r="R83" s="236">
        <f>R40</f>
        <v>0</v>
      </c>
    </row>
    <row r="84" spans="1:18" s="131" customFormat="1" ht="12" hidden="1" customHeight="1" x14ac:dyDescent="0.2">
      <c r="A84" s="128"/>
      <c r="B84" s="128"/>
      <c r="C84" s="194"/>
      <c r="D84" s="195"/>
      <c r="E84" s="195"/>
      <c r="F84" s="195"/>
      <c r="G84" s="195"/>
      <c r="H84" s="195"/>
      <c r="I84" s="238"/>
      <c r="J84" s="195"/>
      <c r="K84" s="195"/>
      <c r="L84" s="195"/>
      <c r="M84" s="195"/>
      <c r="N84" s="195"/>
      <c r="O84" s="195"/>
      <c r="P84" s="195"/>
      <c r="Q84" s="195"/>
      <c r="R84" s="195"/>
    </row>
    <row r="85" spans="1:18" s="131" customFormat="1" x14ac:dyDescent="0.2">
      <c r="A85" s="128"/>
      <c r="C85" s="194"/>
      <c r="D85" s="195"/>
      <c r="E85" s="195"/>
      <c r="F85" s="195"/>
      <c r="G85" s="195"/>
      <c r="H85" s="195"/>
      <c r="I85" s="239"/>
      <c r="J85" s="195"/>
      <c r="K85" s="195"/>
      <c r="L85" s="195"/>
      <c r="M85" s="195"/>
      <c r="N85" s="195"/>
      <c r="O85" s="195"/>
      <c r="P85" s="195"/>
      <c r="Q85" s="195"/>
      <c r="R85" s="195"/>
    </row>
    <row r="86" spans="1:18" s="131" customFormat="1" x14ac:dyDescent="0.2">
      <c r="A86" s="128"/>
      <c r="B86" s="240" t="s">
        <v>39</v>
      </c>
      <c r="D86" s="168"/>
      <c r="E86" s="168"/>
      <c r="F86" s="168"/>
      <c r="G86" s="168"/>
      <c r="H86" s="168"/>
      <c r="I86" s="241"/>
      <c r="J86" s="168"/>
      <c r="K86" s="168"/>
      <c r="L86" s="168"/>
      <c r="M86" s="168"/>
      <c r="N86" s="195"/>
      <c r="O86" s="195"/>
      <c r="P86" s="195"/>
      <c r="Q86" s="195"/>
      <c r="R86" s="195"/>
    </row>
    <row r="87" spans="1:18" s="131" customFormat="1" x14ac:dyDescent="0.2">
      <c r="A87" s="128"/>
      <c r="B87" s="242" t="s">
        <v>40</v>
      </c>
      <c r="C87" s="243" t="s">
        <v>35</v>
      </c>
      <c r="D87" s="244" t="s">
        <v>7</v>
      </c>
      <c r="E87" s="244" t="s">
        <v>8</v>
      </c>
      <c r="F87" s="244" t="s">
        <v>9</v>
      </c>
      <c r="G87" s="244" t="s">
        <v>10</v>
      </c>
      <c r="H87" s="244" t="s">
        <v>11</v>
      </c>
      <c r="I87" s="244" t="s">
        <v>7</v>
      </c>
      <c r="J87" s="244" t="s">
        <v>8</v>
      </c>
      <c r="K87" s="244" t="s">
        <v>9</v>
      </c>
      <c r="L87" s="244" t="s">
        <v>10</v>
      </c>
      <c r="M87" s="244" t="s">
        <v>11</v>
      </c>
      <c r="N87" s="244" t="s">
        <v>7</v>
      </c>
      <c r="O87" s="244" t="s">
        <v>8</v>
      </c>
      <c r="P87" s="244" t="s">
        <v>9</v>
      </c>
      <c r="Q87" s="244" t="s">
        <v>10</v>
      </c>
      <c r="R87" s="244" t="s">
        <v>11</v>
      </c>
    </row>
    <row r="88" spans="1:18" s="131" customFormat="1" x14ac:dyDescent="0.2">
      <c r="A88" s="128"/>
      <c r="B88" s="245" t="s">
        <v>41</v>
      </c>
      <c r="C88" s="246" t="s">
        <v>13</v>
      </c>
      <c r="D88" s="247">
        <f>SUM(E88:H88)</f>
        <v>17.373408999999999</v>
      </c>
      <c r="E88" s="248"/>
      <c r="F88" s="248"/>
      <c r="G88" s="248">
        <f>L88+Q88</f>
        <v>17.373408999999999</v>
      </c>
      <c r="H88" s="248"/>
      <c r="I88" s="247">
        <f>SUM(J88:M88)</f>
        <v>8.6127909999999996</v>
      </c>
      <c r="J88" s="248"/>
      <c r="K88" s="248"/>
      <c r="L88" s="248">
        <v>8.6127909999999996</v>
      </c>
      <c r="M88" s="248"/>
      <c r="N88" s="247">
        <f>SUM(O88:R88)</f>
        <v>8.7606179999999991</v>
      </c>
      <c r="O88" s="248"/>
      <c r="P88" s="248"/>
      <c r="Q88" s="248">
        <v>8.7606179999999991</v>
      </c>
      <c r="R88" s="248"/>
    </row>
    <row r="89" spans="1:18" s="131" customFormat="1" x14ac:dyDescent="0.2">
      <c r="A89" s="128"/>
      <c r="B89" s="245" t="s">
        <v>42</v>
      </c>
      <c r="C89" s="246" t="s">
        <v>13</v>
      </c>
      <c r="D89" s="247">
        <f>SUM(E89:H89)</f>
        <v>14.003005</v>
      </c>
      <c r="E89" s="248"/>
      <c r="F89" s="248"/>
      <c r="G89" s="248">
        <f>L89+Q89</f>
        <v>14.003005</v>
      </c>
      <c r="H89" s="248"/>
      <c r="I89" s="247">
        <f>SUM(J89:M89)</f>
        <v>7.2488270000000004</v>
      </c>
      <c r="J89" s="248"/>
      <c r="K89" s="248"/>
      <c r="L89" s="248">
        <v>7.2488270000000004</v>
      </c>
      <c r="M89" s="248"/>
      <c r="N89" s="247">
        <f>SUM(O89:R89)</f>
        <v>6.7541779999999996</v>
      </c>
      <c r="O89" s="248"/>
      <c r="P89" s="248"/>
      <c r="Q89" s="248">
        <v>6.7541779999999996</v>
      </c>
      <c r="R89" s="248"/>
    </row>
    <row r="90" spans="1:18" s="131" customFormat="1" x14ac:dyDescent="0.2">
      <c r="A90" s="128"/>
      <c r="B90" s="245"/>
      <c r="C90" s="246" t="s">
        <v>13</v>
      </c>
      <c r="D90" s="247">
        <f>SUM(E90:H90)</f>
        <v>0</v>
      </c>
      <c r="E90" s="248"/>
      <c r="F90" s="248"/>
      <c r="G90" s="248"/>
      <c r="H90" s="248"/>
      <c r="I90" s="247">
        <f>SUM(J90:M90)</f>
        <v>0</v>
      </c>
      <c r="J90" s="248"/>
      <c r="K90" s="248"/>
      <c r="L90" s="248"/>
      <c r="M90" s="248"/>
      <c r="N90" s="247">
        <f>SUM(O90:R90)</f>
        <v>0</v>
      </c>
      <c r="O90" s="248"/>
      <c r="P90" s="248"/>
      <c r="Q90" s="248"/>
      <c r="R90" s="248"/>
    </row>
    <row r="91" spans="1:18" s="131" customFormat="1" x14ac:dyDescent="0.2">
      <c r="A91" s="128"/>
      <c r="B91" s="245"/>
      <c r="C91" s="246" t="s">
        <v>13</v>
      </c>
      <c r="D91" s="247">
        <f>SUM(E91:H91)</f>
        <v>0</v>
      </c>
      <c r="E91" s="248"/>
      <c r="F91" s="248"/>
      <c r="G91" s="248"/>
      <c r="H91" s="248"/>
      <c r="I91" s="247">
        <f>SUM(J91:M91)</f>
        <v>0</v>
      </c>
      <c r="J91" s="248"/>
      <c r="K91" s="248"/>
      <c r="L91" s="248"/>
      <c r="M91" s="248"/>
      <c r="N91" s="247">
        <f>SUM(O91:R91)</f>
        <v>0</v>
      </c>
      <c r="O91" s="248"/>
      <c r="P91" s="248"/>
      <c r="Q91" s="248"/>
      <c r="R91" s="248"/>
    </row>
    <row r="92" spans="1:18" s="131" customFormat="1" x14ac:dyDescent="0.2">
      <c r="A92" s="128"/>
      <c r="B92" s="245"/>
      <c r="C92" s="246" t="s">
        <v>13</v>
      </c>
      <c r="D92" s="247">
        <f>SUM(E92:H92)</f>
        <v>0</v>
      </c>
      <c r="E92" s="248"/>
      <c r="F92" s="248"/>
      <c r="G92" s="248"/>
      <c r="H92" s="248"/>
      <c r="I92" s="247">
        <f>SUM(J92:M92)</f>
        <v>0</v>
      </c>
      <c r="J92" s="248"/>
      <c r="K92" s="248"/>
      <c r="L92" s="248"/>
      <c r="M92" s="248"/>
      <c r="N92" s="247">
        <f>SUM(O92:R92)</f>
        <v>0</v>
      </c>
      <c r="O92" s="248"/>
      <c r="P92" s="248"/>
      <c r="Q92" s="248"/>
      <c r="R92" s="248"/>
    </row>
    <row r="93" spans="1:18" s="131" customFormat="1" x14ac:dyDescent="0.2">
      <c r="A93" s="128"/>
      <c r="B93" s="249" t="s">
        <v>43</v>
      </c>
      <c r="C93" s="246" t="s">
        <v>13</v>
      </c>
      <c r="D93" s="250">
        <f t="shared" ref="D93:R93" si="9">SUM(D88:D92)</f>
        <v>31.376413999999997</v>
      </c>
      <c r="E93" s="250">
        <f t="shared" si="9"/>
        <v>0</v>
      </c>
      <c r="F93" s="250">
        <f t="shared" si="9"/>
        <v>0</v>
      </c>
      <c r="G93" s="250">
        <f t="shared" si="9"/>
        <v>31.376413999999997</v>
      </c>
      <c r="H93" s="250">
        <f t="shared" si="9"/>
        <v>0</v>
      </c>
      <c r="I93" s="250">
        <f t="shared" si="9"/>
        <v>15.861618</v>
      </c>
      <c r="J93" s="250">
        <f t="shared" si="9"/>
        <v>0</v>
      </c>
      <c r="K93" s="250">
        <f t="shared" si="9"/>
        <v>0</v>
      </c>
      <c r="L93" s="250">
        <f t="shared" si="9"/>
        <v>15.861618</v>
      </c>
      <c r="M93" s="250">
        <f t="shared" si="9"/>
        <v>0</v>
      </c>
      <c r="N93" s="250">
        <f t="shared" si="9"/>
        <v>15.514795999999999</v>
      </c>
      <c r="O93" s="250">
        <f t="shared" si="9"/>
        <v>0</v>
      </c>
      <c r="P93" s="250">
        <f t="shared" si="9"/>
        <v>0</v>
      </c>
      <c r="Q93" s="250">
        <f t="shared" si="9"/>
        <v>15.514795999999999</v>
      </c>
      <c r="R93" s="250">
        <f t="shared" si="9"/>
        <v>0</v>
      </c>
    </row>
    <row r="94" spans="1:18" s="131" customFormat="1" x14ac:dyDescent="0.2">
      <c r="A94" s="128"/>
      <c r="B94" s="251"/>
      <c r="C94" s="252"/>
      <c r="D94" s="253">
        <f t="shared" ref="D94:R94" si="10">D33-D93</f>
        <v>5.0000000015870683E-6</v>
      </c>
      <c r="E94" s="253">
        <f t="shared" si="10"/>
        <v>0</v>
      </c>
      <c r="F94" s="253">
        <f t="shared" si="10"/>
        <v>0</v>
      </c>
      <c r="G94" s="253">
        <f t="shared" si="10"/>
        <v>5.0000000015870683E-6</v>
      </c>
      <c r="H94" s="253">
        <f t="shared" si="10"/>
        <v>0</v>
      </c>
      <c r="I94" s="253">
        <f t="shared" si="10"/>
        <v>4.9999999998107114E-6</v>
      </c>
      <c r="J94" s="253">
        <f t="shared" si="10"/>
        <v>0</v>
      </c>
      <c r="K94" s="253">
        <f t="shared" si="10"/>
        <v>0</v>
      </c>
      <c r="L94" s="253">
        <f t="shared" si="10"/>
        <v>4.9999999998107114E-6</v>
      </c>
      <c r="M94" s="253">
        <f t="shared" si="10"/>
        <v>0</v>
      </c>
      <c r="N94" s="253">
        <f t="shared" si="10"/>
        <v>0</v>
      </c>
      <c r="O94" s="253">
        <f t="shared" si="10"/>
        <v>0</v>
      </c>
      <c r="P94" s="253">
        <f t="shared" si="10"/>
        <v>0</v>
      </c>
      <c r="Q94" s="253">
        <f t="shared" si="10"/>
        <v>0</v>
      </c>
      <c r="R94" s="253">
        <f t="shared" si="10"/>
        <v>0</v>
      </c>
    </row>
    <row r="95" spans="1:18" s="131" customFormat="1" x14ac:dyDescent="0.2">
      <c r="A95" s="128"/>
      <c r="M95" s="195"/>
      <c r="N95" s="195"/>
      <c r="O95" s="195"/>
      <c r="P95" s="195"/>
      <c r="Q95" s="195"/>
    </row>
    <row r="96" spans="1:18" s="131" customFormat="1" hidden="1" x14ac:dyDescent="0.2">
      <c r="A96" s="128"/>
      <c r="B96" s="240" t="s">
        <v>44</v>
      </c>
      <c r="M96" s="195"/>
      <c r="N96" s="195"/>
      <c r="O96" s="195"/>
      <c r="P96" s="195"/>
      <c r="Q96" s="195"/>
    </row>
    <row r="97" spans="1:18" s="131" customFormat="1" hidden="1" x14ac:dyDescent="0.2">
      <c r="A97" s="128"/>
      <c r="B97" s="242" t="s">
        <v>40</v>
      </c>
      <c r="C97" s="243" t="s">
        <v>35</v>
      </c>
      <c r="D97" s="244" t="s">
        <v>7</v>
      </c>
      <c r="E97" s="244" t="s">
        <v>8</v>
      </c>
      <c r="F97" s="244" t="s">
        <v>9</v>
      </c>
      <c r="G97" s="244" t="s">
        <v>10</v>
      </c>
      <c r="H97" s="244" t="s">
        <v>11</v>
      </c>
      <c r="I97" s="244" t="s">
        <v>7</v>
      </c>
      <c r="J97" s="244" t="s">
        <v>8</v>
      </c>
      <c r="K97" s="244" t="s">
        <v>9</v>
      </c>
      <c r="L97" s="244" t="s">
        <v>10</v>
      </c>
      <c r="M97" s="244" t="s">
        <v>11</v>
      </c>
      <c r="N97" s="244" t="s">
        <v>7</v>
      </c>
      <c r="O97" s="244" t="s">
        <v>8</v>
      </c>
      <c r="P97" s="244" t="s">
        <v>9</v>
      </c>
      <c r="Q97" s="244" t="s">
        <v>10</v>
      </c>
      <c r="R97" s="244" t="s">
        <v>11</v>
      </c>
    </row>
    <row r="98" spans="1:18" s="131" customFormat="1" hidden="1" x14ac:dyDescent="0.2">
      <c r="A98" s="128"/>
      <c r="B98" s="254"/>
      <c r="C98" s="246" t="s">
        <v>13</v>
      </c>
      <c r="D98" s="247">
        <f>SUM(E98:H98)</f>
        <v>0</v>
      </c>
      <c r="E98" s="248"/>
      <c r="F98" s="248"/>
      <c r="G98" s="248"/>
      <c r="H98" s="248"/>
      <c r="I98" s="247">
        <f>SUM(J98:M98)</f>
        <v>0</v>
      </c>
      <c r="J98" s="248"/>
      <c r="K98" s="248"/>
      <c r="L98" s="248"/>
      <c r="M98" s="248"/>
      <c r="N98" s="247">
        <f>SUM(O98:R98)</f>
        <v>0</v>
      </c>
      <c r="O98" s="248"/>
      <c r="P98" s="248"/>
      <c r="Q98" s="248"/>
      <c r="R98" s="248"/>
    </row>
    <row r="99" spans="1:18" s="131" customFormat="1" hidden="1" x14ac:dyDescent="0.2">
      <c r="A99" s="128"/>
      <c r="B99" s="245"/>
      <c r="C99" s="246" t="s">
        <v>13</v>
      </c>
      <c r="D99" s="247">
        <f>SUM(E99:H99)</f>
        <v>0</v>
      </c>
      <c r="E99" s="248"/>
      <c r="F99" s="248"/>
      <c r="G99" s="248"/>
      <c r="H99" s="248"/>
      <c r="I99" s="247">
        <f>SUM(J99:M99)</f>
        <v>0</v>
      </c>
      <c r="J99" s="248"/>
      <c r="K99" s="248"/>
      <c r="L99" s="248"/>
      <c r="M99" s="248"/>
      <c r="N99" s="247">
        <f>SUM(O99:R99)</f>
        <v>0</v>
      </c>
      <c r="O99" s="248"/>
      <c r="P99" s="248"/>
      <c r="Q99" s="248"/>
      <c r="R99" s="248"/>
    </row>
    <row r="100" spans="1:18" s="131" customFormat="1" hidden="1" x14ac:dyDescent="0.2">
      <c r="A100" s="128"/>
      <c r="B100" s="255"/>
      <c r="C100" s="246" t="s">
        <v>13</v>
      </c>
      <c r="D100" s="247">
        <f>SUM(E100:H100)</f>
        <v>0</v>
      </c>
      <c r="E100" s="248"/>
      <c r="F100" s="248"/>
      <c r="G100" s="248"/>
      <c r="H100" s="248"/>
      <c r="I100" s="247">
        <f>SUM(J100:M100)</f>
        <v>0</v>
      </c>
      <c r="J100" s="248"/>
      <c r="K100" s="248"/>
      <c r="L100" s="248"/>
      <c r="M100" s="248"/>
      <c r="N100" s="247">
        <f>SUM(O100:R100)</f>
        <v>0</v>
      </c>
      <c r="O100" s="248"/>
      <c r="P100" s="248"/>
      <c r="Q100" s="248"/>
      <c r="R100" s="248"/>
    </row>
    <row r="101" spans="1:18" s="131" customFormat="1" hidden="1" x14ac:dyDescent="0.2">
      <c r="A101" s="128"/>
      <c r="B101" s="255"/>
      <c r="C101" s="246" t="s">
        <v>13</v>
      </c>
      <c r="D101" s="247">
        <f>SUM(E101:H101)</f>
        <v>0</v>
      </c>
      <c r="E101" s="248"/>
      <c r="F101" s="248"/>
      <c r="G101" s="248"/>
      <c r="H101" s="248"/>
      <c r="I101" s="247">
        <f>SUM(J101:M101)</f>
        <v>0</v>
      </c>
      <c r="J101" s="248"/>
      <c r="K101" s="248"/>
      <c r="L101" s="248"/>
      <c r="M101" s="248"/>
      <c r="N101" s="247">
        <f>SUM(O101:R101)</f>
        <v>0</v>
      </c>
      <c r="O101" s="248"/>
      <c r="P101" s="248"/>
      <c r="Q101" s="248"/>
      <c r="R101" s="248"/>
    </row>
    <row r="102" spans="1:18" s="131" customFormat="1" hidden="1" x14ac:dyDescent="0.2">
      <c r="A102" s="128"/>
      <c r="B102" s="249" t="s">
        <v>43</v>
      </c>
      <c r="C102" s="246" t="s">
        <v>13</v>
      </c>
      <c r="D102" s="247">
        <f t="shared" ref="D102:R102" si="11">SUM(D98:D101)</f>
        <v>0</v>
      </c>
      <c r="E102" s="247">
        <f t="shared" si="11"/>
        <v>0</v>
      </c>
      <c r="F102" s="247">
        <f t="shared" si="11"/>
        <v>0</v>
      </c>
      <c r="G102" s="247">
        <f t="shared" si="11"/>
        <v>0</v>
      </c>
      <c r="H102" s="247">
        <f t="shared" si="11"/>
        <v>0</v>
      </c>
      <c r="I102" s="247">
        <f t="shared" si="11"/>
        <v>0</v>
      </c>
      <c r="J102" s="247">
        <f t="shared" si="11"/>
        <v>0</v>
      </c>
      <c r="K102" s="247">
        <f t="shared" si="11"/>
        <v>0</v>
      </c>
      <c r="L102" s="247">
        <f t="shared" si="11"/>
        <v>0</v>
      </c>
      <c r="M102" s="247">
        <f t="shared" si="11"/>
        <v>0</v>
      </c>
      <c r="N102" s="247">
        <f t="shared" si="11"/>
        <v>0</v>
      </c>
      <c r="O102" s="247">
        <f t="shared" si="11"/>
        <v>0</v>
      </c>
      <c r="P102" s="247">
        <f t="shared" si="11"/>
        <v>0</v>
      </c>
      <c r="Q102" s="247">
        <f t="shared" si="11"/>
        <v>0</v>
      </c>
      <c r="R102" s="247">
        <f t="shared" si="11"/>
        <v>0</v>
      </c>
    </row>
    <row r="103" spans="1:18" s="131" customFormat="1" hidden="1" x14ac:dyDescent="0.2">
      <c r="A103" s="128"/>
      <c r="B103" s="251"/>
      <c r="C103" s="252"/>
      <c r="D103" s="256">
        <f t="shared" ref="D103:R103" si="12">D39-D102</f>
        <v>0</v>
      </c>
      <c r="E103" s="256">
        <f t="shared" si="12"/>
        <v>0</v>
      </c>
      <c r="F103" s="256">
        <f t="shared" si="12"/>
        <v>0</v>
      </c>
      <c r="G103" s="256">
        <f t="shared" si="12"/>
        <v>0</v>
      </c>
      <c r="H103" s="256">
        <f t="shared" si="12"/>
        <v>0</v>
      </c>
      <c r="I103" s="256">
        <f t="shared" si="12"/>
        <v>0</v>
      </c>
      <c r="J103" s="256">
        <f t="shared" si="12"/>
        <v>0</v>
      </c>
      <c r="K103" s="256">
        <f t="shared" si="12"/>
        <v>0</v>
      </c>
      <c r="L103" s="256">
        <f t="shared" si="12"/>
        <v>0</v>
      </c>
      <c r="M103" s="256">
        <f t="shared" si="12"/>
        <v>0</v>
      </c>
      <c r="N103" s="256">
        <f t="shared" si="12"/>
        <v>0</v>
      </c>
      <c r="O103" s="256">
        <f t="shared" si="12"/>
        <v>0</v>
      </c>
      <c r="P103" s="256">
        <f t="shared" si="12"/>
        <v>0</v>
      </c>
      <c r="Q103" s="256">
        <f t="shared" si="12"/>
        <v>0</v>
      </c>
      <c r="R103" s="256">
        <f t="shared" si="12"/>
        <v>0</v>
      </c>
    </row>
    <row r="104" spans="1:18" s="131" customFormat="1" x14ac:dyDescent="0.2">
      <c r="A104" s="128"/>
      <c r="N104" s="195"/>
      <c r="O104" s="195"/>
      <c r="P104" s="195"/>
      <c r="Q104" s="195"/>
      <c r="R104" s="195"/>
    </row>
    <row r="105" spans="1:18" s="131" customFormat="1" x14ac:dyDescent="0.2">
      <c r="A105" s="128"/>
      <c r="B105" s="240" t="s">
        <v>45</v>
      </c>
      <c r="N105" s="195"/>
      <c r="O105" s="195"/>
      <c r="P105" s="195"/>
      <c r="Q105" s="195"/>
      <c r="R105" s="195"/>
    </row>
    <row r="106" spans="1:18" s="131" customFormat="1" x14ac:dyDescent="0.2">
      <c r="A106" s="128"/>
      <c r="B106" s="242" t="s">
        <v>46</v>
      </c>
      <c r="C106" s="243" t="s">
        <v>35</v>
      </c>
      <c r="D106" s="244" t="s">
        <v>7</v>
      </c>
      <c r="E106" s="244" t="s">
        <v>8</v>
      </c>
      <c r="F106" s="244" t="s">
        <v>9</v>
      </c>
      <c r="G106" s="244" t="s">
        <v>10</v>
      </c>
      <c r="H106" s="244" t="s">
        <v>11</v>
      </c>
      <c r="I106" s="244" t="s">
        <v>7</v>
      </c>
      <c r="J106" s="244" t="s">
        <v>8</v>
      </c>
      <c r="K106" s="244" t="s">
        <v>9</v>
      </c>
      <c r="L106" s="244" t="s">
        <v>10</v>
      </c>
      <c r="M106" s="244" t="s">
        <v>11</v>
      </c>
      <c r="N106" s="244" t="s">
        <v>7</v>
      </c>
      <c r="O106" s="244" t="s">
        <v>8</v>
      </c>
      <c r="P106" s="244" t="s">
        <v>9</v>
      </c>
      <c r="Q106" s="244" t="s">
        <v>10</v>
      </c>
      <c r="R106" s="244" t="s">
        <v>11</v>
      </c>
    </row>
    <row r="107" spans="1:18" s="131" customFormat="1" x14ac:dyDescent="0.2">
      <c r="A107" s="128"/>
      <c r="B107" s="245" t="s">
        <v>47</v>
      </c>
      <c r="C107" s="246" t="s">
        <v>13</v>
      </c>
      <c r="D107" s="247">
        <f>SUM(E107:H107)</f>
        <v>92.083162800000011</v>
      </c>
      <c r="E107" s="248"/>
      <c r="F107" s="248"/>
      <c r="G107" s="248">
        <f>L107+Q107</f>
        <v>16.3620418</v>
      </c>
      <c r="H107" s="248">
        <f>M107+R107</f>
        <v>75.721121000000011</v>
      </c>
      <c r="I107" s="247">
        <f>SUM(J107:M107)</f>
        <v>44.699145800000004</v>
      </c>
      <c r="J107" s="248"/>
      <c r="K107" s="248"/>
      <c r="L107" s="248">
        <f>L38-L108</f>
        <v>8.3065327999999994</v>
      </c>
      <c r="M107" s="248">
        <f>M38-M108</f>
        <v>36.392613000000004</v>
      </c>
      <c r="N107" s="247">
        <f>SUM(O107:R107)</f>
        <v>47.384017</v>
      </c>
      <c r="O107" s="248"/>
      <c r="P107" s="248"/>
      <c r="Q107" s="248">
        <f>Q38-Q108</f>
        <v>8.0555089999999989</v>
      </c>
      <c r="R107" s="248">
        <f>R38-R108</f>
        <v>39.328507999999999</v>
      </c>
    </row>
    <row r="108" spans="1:18" s="131" customFormat="1" x14ac:dyDescent="0.2">
      <c r="A108" s="128"/>
      <c r="B108" s="245" t="s">
        <v>48</v>
      </c>
      <c r="C108" s="246" t="s">
        <v>13</v>
      </c>
      <c r="D108" s="247">
        <f>SUM(E108:H108)</f>
        <v>12.776892</v>
      </c>
      <c r="E108" s="248"/>
      <c r="F108" s="248"/>
      <c r="G108" s="248">
        <f>L108+Q108</f>
        <v>4.3104339999999999</v>
      </c>
      <c r="H108" s="248">
        <f>M108+R108</f>
        <v>8.4664579999999994</v>
      </c>
      <c r="I108" s="247">
        <f>SUM(J108:M108)</f>
        <v>6.7783870000000004</v>
      </c>
      <c r="J108" s="248"/>
      <c r="K108" s="248"/>
      <c r="L108" s="248">
        <v>2.87391</v>
      </c>
      <c r="M108" s="248">
        <v>3.904477</v>
      </c>
      <c r="N108" s="247">
        <f>SUM(O108:R108)</f>
        <v>5.9985049999999998</v>
      </c>
      <c r="O108" s="248"/>
      <c r="P108" s="248"/>
      <c r="Q108" s="248">
        <v>1.4365239999999999</v>
      </c>
      <c r="R108" s="248">
        <v>4.5619810000000003</v>
      </c>
    </row>
    <row r="109" spans="1:18" s="131" customFormat="1" x14ac:dyDescent="0.2">
      <c r="A109" s="128"/>
      <c r="B109" s="245"/>
      <c r="C109" s="246" t="s">
        <v>13</v>
      </c>
      <c r="D109" s="247">
        <f>SUM(E109:H109)</f>
        <v>0</v>
      </c>
      <c r="E109" s="248"/>
      <c r="F109" s="248"/>
      <c r="G109" s="248"/>
      <c r="H109" s="248"/>
      <c r="I109" s="247">
        <f>SUM(J109:M109)</f>
        <v>0</v>
      </c>
      <c r="J109" s="248"/>
      <c r="K109" s="248"/>
      <c r="L109" s="248"/>
      <c r="M109" s="248"/>
      <c r="N109" s="247">
        <f>SUM(O109:R109)</f>
        <v>0</v>
      </c>
      <c r="O109" s="248"/>
      <c r="P109" s="248"/>
      <c r="Q109" s="248"/>
      <c r="R109" s="248"/>
    </row>
    <row r="110" spans="1:18" s="131" customFormat="1" x14ac:dyDescent="0.2">
      <c r="A110" s="128"/>
      <c r="B110" s="245"/>
      <c r="C110" s="246" t="s">
        <v>13</v>
      </c>
      <c r="D110" s="247">
        <f>SUM(E110:H110)</f>
        <v>0</v>
      </c>
      <c r="E110" s="248"/>
      <c r="F110" s="248"/>
      <c r="G110" s="248"/>
      <c r="H110" s="248"/>
      <c r="I110" s="247">
        <f>SUM(J110:M110)</f>
        <v>0</v>
      </c>
      <c r="J110" s="248"/>
      <c r="K110" s="248"/>
      <c r="L110" s="248"/>
      <c r="M110" s="248"/>
      <c r="N110" s="247">
        <f>SUM(O110:R110)</f>
        <v>0</v>
      </c>
      <c r="O110" s="248"/>
      <c r="P110" s="248"/>
      <c r="Q110" s="248"/>
      <c r="R110" s="248"/>
    </row>
    <row r="111" spans="1:18" s="131" customFormat="1" x14ac:dyDescent="0.2">
      <c r="A111" s="128"/>
      <c r="B111" s="249" t="s">
        <v>43</v>
      </c>
      <c r="C111" s="246" t="s">
        <v>13</v>
      </c>
      <c r="D111" s="247">
        <f t="shared" ref="D111:R111" si="13">SUM(D107:D110)</f>
        <v>104.86005480000001</v>
      </c>
      <c r="E111" s="247">
        <f t="shared" si="13"/>
        <v>0</v>
      </c>
      <c r="F111" s="247">
        <f t="shared" si="13"/>
        <v>0</v>
      </c>
      <c r="G111" s="247">
        <f t="shared" si="13"/>
        <v>20.672475800000001</v>
      </c>
      <c r="H111" s="247">
        <f t="shared" si="13"/>
        <v>84.187579000000014</v>
      </c>
      <c r="I111" s="247">
        <f t="shared" si="13"/>
        <v>51.477532800000006</v>
      </c>
      <c r="J111" s="247">
        <f t="shared" si="13"/>
        <v>0</v>
      </c>
      <c r="K111" s="247">
        <f t="shared" si="13"/>
        <v>0</v>
      </c>
      <c r="L111" s="247">
        <f t="shared" si="13"/>
        <v>11.1804428</v>
      </c>
      <c r="M111" s="247">
        <f t="shared" si="13"/>
        <v>40.297090000000004</v>
      </c>
      <c r="N111" s="247">
        <f t="shared" si="13"/>
        <v>53.382522000000002</v>
      </c>
      <c r="O111" s="247">
        <f t="shared" si="13"/>
        <v>0</v>
      </c>
      <c r="P111" s="247">
        <f t="shared" si="13"/>
        <v>0</v>
      </c>
      <c r="Q111" s="247">
        <f t="shared" si="13"/>
        <v>9.4920329999999993</v>
      </c>
      <c r="R111" s="247">
        <f t="shared" si="13"/>
        <v>43.890489000000002</v>
      </c>
    </row>
    <row r="112" spans="1:18" s="131" customFormat="1" x14ac:dyDescent="0.2">
      <c r="A112" s="128"/>
      <c r="B112" s="251"/>
      <c r="C112" s="195"/>
      <c r="D112" s="239">
        <f t="shared" ref="D112:R112" si="14">D38-D111</f>
        <v>0</v>
      </c>
      <c r="E112" s="239">
        <f t="shared" si="14"/>
        <v>0</v>
      </c>
      <c r="F112" s="239">
        <f t="shared" si="14"/>
        <v>0</v>
      </c>
      <c r="G112" s="239">
        <f t="shared" si="14"/>
        <v>0</v>
      </c>
      <c r="H112" s="239">
        <f t="shared" si="14"/>
        <v>0</v>
      </c>
      <c r="I112" s="239">
        <f t="shared" si="14"/>
        <v>0</v>
      </c>
      <c r="J112" s="239">
        <f t="shared" si="14"/>
        <v>0</v>
      </c>
      <c r="K112" s="239">
        <f t="shared" si="14"/>
        <v>0</v>
      </c>
      <c r="L112" s="239">
        <f t="shared" si="14"/>
        <v>0</v>
      </c>
      <c r="M112" s="239">
        <f t="shared" si="14"/>
        <v>0</v>
      </c>
      <c r="N112" s="239">
        <f t="shared" si="14"/>
        <v>0</v>
      </c>
      <c r="O112" s="239">
        <f t="shared" si="14"/>
        <v>0</v>
      </c>
      <c r="P112" s="239">
        <f t="shared" si="14"/>
        <v>0</v>
      </c>
      <c r="Q112" s="239">
        <f t="shared" si="14"/>
        <v>0</v>
      </c>
      <c r="R112" s="239">
        <f t="shared" si="14"/>
        <v>0</v>
      </c>
    </row>
    <row r="113" spans="1:18" s="131" customFormat="1" x14ac:dyDescent="0.2">
      <c r="A113" s="128"/>
      <c r="B113" s="128"/>
      <c r="C113" s="194"/>
      <c r="D113" s="195"/>
      <c r="E113" s="195"/>
      <c r="F113" s="195"/>
      <c r="G113" s="195"/>
      <c r="H113" s="195"/>
      <c r="I113" s="195"/>
      <c r="J113" s="195"/>
      <c r="K113" s="195"/>
      <c r="L113" s="195"/>
      <c r="M113" s="195"/>
      <c r="N113" s="195"/>
      <c r="O113" s="195"/>
      <c r="P113" s="195"/>
      <c r="Q113" s="195"/>
      <c r="R113" s="195"/>
    </row>
    <row r="114" spans="1:18" s="131" customFormat="1" x14ac:dyDescent="0.2">
      <c r="A114" s="128"/>
      <c r="B114" s="128"/>
      <c r="C114" s="194"/>
      <c r="D114" s="195"/>
      <c r="E114" s="257"/>
      <c r="F114" s="257"/>
      <c r="G114" s="257"/>
      <c r="H114" s="257"/>
      <c r="I114" s="257"/>
      <c r="J114" s="257"/>
      <c r="K114" s="257"/>
      <c r="L114" s="257"/>
      <c r="M114" s="257"/>
      <c r="N114" s="257"/>
      <c r="O114" s="257"/>
      <c r="P114" s="257"/>
      <c r="Q114" s="257"/>
      <c r="R114" s="257"/>
    </row>
    <row r="115" spans="1:18" s="131" customFormat="1" x14ac:dyDescent="0.2">
      <c r="A115" s="128"/>
      <c r="B115" s="128"/>
      <c r="C115" s="194"/>
      <c r="D115" s="195"/>
      <c r="E115" s="195"/>
      <c r="F115" s="195"/>
      <c r="G115" s="195"/>
      <c r="H115" s="195"/>
      <c r="I115" s="195"/>
      <c r="J115" s="195"/>
      <c r="K115" s="195"/>
      <c r="L115" s="195"/>
      <c r="M115" s="195"/>
      <c r="N115" s="195"/>
      <c r="O115" s="195"/>
      <c r="P115" s="195"/>
      <c r="Q115" s="195"/>
      <c r="R115" s="195"/>
    </row>
  </sheetData>
  <sheetProtection formatColumns="0" formatRows="0"/>
  <protectedRanges>
    <protectedRange sqref="B109:B110 B100:B101 B88:B92" name="Диапазон1_1"/>
    <protectedRange sqref="B99" name="Диапазон1_1_1"/>
    <protectedRange sqref="B107:B108" name="Диапазон1_1_1_1"/>
  </protectedRanges>
  <mergeCells count="21">
    <mergeCell ref="B21:B23"/>
    <mergeCell ref="C21:C23"/>
    <mergeCell ref="D21:R21"/>
    <mergeCell ref="D22:H22"/>
    <mergeCell ref="I22:M22"/>
    <mergeCell ref="N22:R22"/>
    <mergeCell ref="B34:B35"/>
    <mergeCell ref="B45:B47"/>
    <mergeCell ref="C45:C47"/>
    <mergeCell ref="D45:R45"/>
    <mergeCell ref="D46:H46"/>
    <mergeCell ref="I46:M46"/>
    <mergeCell ref="N46:R46"/>
    <mergeCell ref="B81:B82"/>
    <mergeCell ref="B58:B59"/>
    <mergeCell ref="B68:B70"/>
    <mergeCell ref="C68:C70"/>
    <mergeCell ref="D68:R68"/>
    <mergeCell ref="D69:H69"/>
    <mergeCell ref="I69:M69"/>
    <mergeCell ref="N69:R69"/>
  </mergeCells>
  <conditionalFormatting sqref="E41:H41">
    <cfRule type="cellIs" dxfId="2" priority="3" operator="notEqual">
      <formula>0</formula>
    </cfRule>
  </conditionalFormatting>
  <conditionalFormatting sqref="J41:M41">
    <cfRule type="cellIs" dxfId="1" priority="2" operator="notEqual">
      <formula>0</formula>
    </cfRule>
  </conditionalFormatting>
  <conditionalFormatting sqref="O41:R41">
    <cfRule type="cellIs" dxfId="0" priority="1" operator="not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1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257B05-160E-4F01-97FB-E775670FE773}">
  <sheetPr>
    <tabColor rgb="FFCCFF99"/>
    <pageSetUpPr fitToPage="1"/>
  </sheetPr>
  <dimension ref="A1:V111"/>
  <sheetViews>
    <sheetView topLeftCell="A18" zoomScale="80" zoomScaleNormal="80" workbookViewId="0">
      <selection activeCell="X34" sqref="X34"/>
    </sheetView>
  </sheetViews>
  <sheetFormatPr defaultColWidth="9.140625" defaultRowHeight="12.75" x14ac:dyDescent="0.2"/>
  <cols>
    <col min="1" max="1" width="3.5703125" style="299" customWidth="1"/>
    <col min="2" max="2" width="44.140625" style="300" customWidth="1"/>
    <col min="3" max="3" width="11.5703125" style="300" customWidth="1"/>
    <col min="4" max="9" width="11.42578125" style="300" customWidth="1"/>
    <col min="10" max="10" width="12.7109375" style="300" customWidth="1"/>
    <col min="11" max="18" width="11.42578125" style="300" customWidth="1"/>
    <col min="19" max="16384" width="9.140625" style="300"/>
  </cols>
  <sheetData>
    <row r="1" customFormat="1" ht="15" hidden="1" x14ac:dyDescent="0.25"/>
    <row r="2" customFormat="1" ht="15" hidden="1" x14ac:dyDescent="0.25"/>
    <row r="3" customFormat="1" ht="15" hidden="1" x14ac:dyDescent="0.25"/>
    <row r="4" customFormat="1" ht="15" hidden="1" x14ac:dyDescent="0.25"/>
    <row r="5" customFormat="1" ht="15" hidden="1" x14ac:dyDescent="0.25"/>
    <row r="6" customFormat="1" ht="15" hidden="1" x14ac:dyDescent="0.25"/>
    <row r="7" customFormat="1" ht="15" hidden="1" x14ac:dyDescent="0.25"/>
    <row r="8" customFormat="1" ht="15" hidden="1" x14ac:dyDescent="0.25"/>
    <row r="9" customFormat="1" ht="15" hidden="1" x14ac:dyDescent="0.25"/>
    <row r="10" customFormat="1" ht="15" hidden="1" x14ac:dyDescent="0.25"/>
    <row r="11" customFormat="1" ht="15" hidden="1" x14ac:dyDescent="0.25"/>
    <row r="12" customFormat="1" ht="15" hidden="1" x14ac:dyDescent="0.25"/>
    <row r="13" customFormat="1" ht="15" hidden="1" x14ac:dyDescent="0.25"/>
    <row r="14" customFormat="1" ht="15" hidden="1" x14ac:dyDescent="0.25"/>
    <row r="15" customFormat="1" ht="15" hidden="1" x14ac:dyDescent="0.25"/>
    <row r="16" customFormat="1" ht="15" hidden="1" x14ac:dyDescent="0.25"/>
    <row r="17" spans="1:22" customFormat="1" ht="15" hidden="1" x14ac:dyDescent="0.25"/>
    <row r="18" spans="1:22" customFormat="1" ht="15" x14ac:dyDescent="0.25"/>
    <row r="19" spans="1:22" s="168" customFormat="1" x14ac:dyDescent="0.2">
      <c r="A19" s="128"/>
      <c r="B19" s="129" t="s">
        <v>49</v>
      </c>
      <c r="C19" s="194"/>
      <c r="D19" s="195"/>
      <c r="E19" s="195"/>
      <c r="F19" s="195"/>
      <c r="G19" s="195"/>
      <c r="H19" s="195"/>
      <c r="I19" s="195"/>
      <c r="J19" s="195"/>
      <c r="K19" s="195"/>
      <c r="L19" s="195"/>
      <c r="M19" s="195"/>
      <c r="N19" s="195"/>
      <c r="O19" s="195"/>
      <c r="P19" s="195"/>
      <c r="Q19" s="195"/>
      <c r="R19" s="195"/>
      <c r="S19" s="195"/>
      <c r="T19" s="195"/>
      <c r="U19" s="195"/>
      <c r="V19" s="195"/>
    </row>
    <row r="20" spans="1:22" s="168" customFormat="1" ht="13.5" thickBot="1" x14ac:dyDescent="0.25">
      <c r="A20" s="128"/>
      <c r="B20" s="128"/>
      <c r="C20" s="194"/>
      <c r="D20" s="195"/>
      <c r="E20" s="195"/>
      <c r="F20" s="195"/>
      <c r="G20" s="195"/>
      <c r="H20" s="195"/>
      <c r="I20" s="195"/>
      <c r="J20" s="195"/>
      <c r="K20" s="195"/>
      <c r="L20" s="195"/>
      <c r="M20" s="195"/>
      <c r="N20" s="195"/>
      <c r="O20" s="195"/>
      <c r="P20" s="195"/>
      <c r="Q20" s="195"/>
      <c r="R20" s="195"/>
      <c r="S20" s="195"/>
      <c r="T20" s="195"/>
      <c r="U20" s="195"/>
      <c r="V20" s="195"/>
    </row>
    <row r="21" spans="1:22" s="168" customFormat="1" ht="12.75" customHeight="1" x14ac:dyDescent="0.2">
      <c r="A21" s="128"/>
      <c r="B21" s="331" t="s">
        <v>1</v>
      </c>
      <c r="C21" s="334" t="s">
        <v>2</v>
      </c>
      <c r="D21" s="324" t="s">
        <v>32</v>
      </c>
      <c r="E21" s="325"/>
      <c r="F21" s="325"/>
      <c r="G21" s="325"/>
      <c r="H21" s="325"/>
      <c r="I21" s="325"/>
      <c r="J21" s="325"/>
      <c r="K21" s="325"/>
      <c r="L21" s="325"/>
      <c r="M21" s="325"/>
      <c r="N21" s="325"/>
      <c r="O21" s="325"/>
      <c r="P21" s="325"/>
      <c r="Q21" s="325"/>
      <c r="R21" s="325"/>
      <c r="S21" s="195"/>
      <c r="T21" s="195"/>
      <c r="U21" s="195"/>
      <c r="V21" s="195"/>
    </row>
    <row r="22" spans="1:22" s="168" customFormat="1" ht="12.75" customHeight="1" x14ac:dyDescent="0.2">
      <c r="A22" s="128"/>
      <c r="B22" s="332"/>
      <c r="C22" s="335"/>
      <c r="D22" s="337" t="s">
        <v>4</v>
      </c>
      <c r="E22" s="338"/>
      <c r="F22" s="338"/>
      <c r="G22" s="338"/>
      <c r="H22" s="339"/>
      <c r="I22" s="340" t="s">
        <v>5</v>
      </c>
      <c r="J22" s="338"/>
      <c r="K22" s="338"/>
      <c r="L22" s="338"/>
      <c r="M22" s="339"/>
      <c r="N22" s="340" t="s">
        <v>6</v>
      </c>
      <c r="O22" s="338"/>
      <c r="P22" s="338"/>
      <c r="Q22" s="338"/>
      <c r="R22" s="341"/>
      <c r="S22" s="195"/>
      <c r="T22" s="195"/>
      <c r="U22" s="195"/>
      <c r="V22" s="195"/>
    </row>
    <row r="23" spans="1:22" s="168" customFormat="1" ht="13.5" thickBot="1" x14ac:dyDescent="0.25">
      <c r="A23" s="128"/>
      <c r="B23" s="333"/>
      <c r="C23" s="336"/>
      <c r="D23" s="135" t="s">
        <v>7</v>
      </c>
      <c r="E23" s="136" t="s">
        <v>8</v>
      </c>
      <c r="F23" s="136" t="s">
        <v>9</v>
      </c>
      <c r="G23" s="136" t="s">
        <v>10</v>
      </c>
      <c r="H23" s="136" t="s">
        <v>11</v>
      </c>
      <c r="I23" s="136" t="s">
        <v>7</v>
      </c>
      <c r="J23" s="136" t="s">
        <v>8</v>
      </c>
      <c r="K23" s="136" t="s">
        <v>9</v>
      </c>
      <c r="L23" s="136" t="s">
        <v>10</v>
      </c>
      <c r="M23" s="136" t="s">
        <v>11</v>
      </c>
      <c r="N23" s="136" t="s">
        <v>7</v>
      </c>
      <c r="O23" s="136" t="s">
        <v>8</v>
      </c>
      <c r="P23" s="136" t="s">
        <v>9</v>
      </c>
      <c r="Q23" s="136" t="s">
        <v>10</v>
      </c>
      <c r="R23" s="138" t="s">
        <v>11</v>
      </c>
      <c r="S23" s="195"/>
      <c r="T23" s="195"/>
      <c r="U23" s="195"/>
      <c r="V23" s="195"/>
    </row>
    <row r="24" spans="1:22" s="168" customFormat="1" x14ac:dyDescent="0.2">
      <c r="A24" s="128"/>
      <c r="B24" s="196" t="s">
        <v>50</v>
      </c>
      <c r="C24" s="260" t="s">
        <v>51</v>
      </c>
      <c r="D24" s="142">
        <f>D30+D31+D32+D33</f>
        <v>20.433425731620268</v>
      </c>
      <c r="E24" s="143">
        <f>E30+E31+E32+E33</f>
        <v>13.663377408993576</v>
      </c>
      <c r="F24" s="143">
        <f>F27+F30+F31+F32+F33</f>
        <v>0</v>
      </c>
      <c r="G24" s="143">
        <f>G33+G32+G31+G30+G25</f>
        <v>20.433425731620268</v>
      </c>
      <c r="H24" s="144">
        <f>H33+H32+H31+H30+H29</f>
        <v>16.395565132048532</v>
      </c>
      <c r="I24" s="142">
        <f>I30+I31+I32+I33</f>
        <v>20.214875017844395</v>
      </c>
      <c r="J24" s="143">
        <f>J30+J31+J32+J33</f>
        <v>13.849574946466809</v>
      </c>
      <c r="K24" s="143">
        <f>K27+K30+K31+K32+K33</f>
        <v>0</v>
      </c>
      <c r="L24" s="143">
        <f>L33+L32+L31+L30+L25</f>
        <v>20.214875017844395</v>
      </c>
      <c r="M24" s="144">
        <f>M33+M32+M31+M30+M29</f>
        <v>15.784689507494644</v>
      </c>
      <c r="N24" s="142">
        <f>N30+N31+N32+N33</f>
        <v>20.651976445396148</v>
      </c>
      <c r="O24" s="143">
        <f>O30+O31+O32+O33</f>
        <v>13.477179871520342</v>
      </c>
      <c r="P24" s="143">
        <f>P27+P30+P31+P32+P33</f>
        <v>0</v>
      </c>
      <c r="Q24" s="143">
        <f>Q33+Q32+Q31+Q30+Q25</f>
        <v>20.651976445396144</v>
      </c>
      <c r="R24" s="144">
        <f>R33+R32+R31+R30+R29</f>
        <v>17.006440756602423</v>
      </c>
      <c r="S24" s="195"/>
      <c r="T24" s="195"/>
      <c r="U24" s="195"/>
      <c r="V24" s="195"/>
    </row>
    <row r="25" spans="1:22" s="168" customFormat="1" x14ac:dyDescent="0.2">
      <c r="A25" s="128"/>
      <c r="B25" s="261" t="s">
        <v>14</v>
      </c>
      <c r="C25" s="262" t="s">
        <v>51</v>
      </c>
      <c r="D25" s="148" t="s">
        <v>15</v>
      </c>
      <c r="E25" s="149" t="s">
        <v>15</v>
      </c>
      <c r="F25" s="150">
        <f>F27</f>
        <v>0</v>
      </c>
      <c r="G25" s="150">
        <f>IF((G28+G27)=0,0,(G28+G27))</f>
        <v>13.663377408993576</v>
      </c>
      <c r="H25" s="151">
        <f>IF(H29=0,0,H29)</f>
        <v>16.395565132048532</v>
      </c>
      <c r="I25" s="148" t="s">
        <v>15</v>
      </c>
      <c r="J25" s="149" t="s">
        <v>15</v>
      </c>
      <c r="K25" s="150">
        <f>K27</f>
        <v>0</v>
      </c>
      <c r="L25" s="150">
        <f>IF((L28+L27)=0,0,(L28+L27))</f>
        <v>13.849574946466809</v>
      </c>
      <c r="M25" s="151">
        <f>IF(M29=0,0,M29)</f>
        <v>15.784689507494644</v>
      </c>
      <c r="N25" s="148" t="s">
        <v>15</v>
      </c>
      <c r="O25" s="149" t="s">
        <v>15</v>
      </c>
      <c r="P25" s="150">
        <f>P27</f>
        <v>0</v>
      </c>
      <c r="Q25" s="150">
        <f>IF((Q28+Q27)=0,0,(Q28+Q27))</f>
        <v>13.477179871520342</v>
      </c>
      <c r="R25" s="151">
        <f>IF(R29=0,0,R29)</f>
        <v>17.006440756602423</v>
      </c>
      <c r="S25" s="195"/>
      <c r="T25" s="195"/>
      <c r="U25" s="195"/>
      <c r="V25" s="195"/>
    </row>
    <row r="26" spans="1:22" s="168" customFormat="1" x14ac:dyDescent="0.2">
      <c r="A26" s="128"/>
      <c r="B26" s="261" t="s">
        <v>16</v>
      </c>
      <c r="C26" s="262" t="s">
        <v>51</v>
      </c>
      <c r="D26" s="148" t="s">
        <v>15</v>
      </c>
      <c r="E26" s="149" t="s">
        <v>15</v>
      </c>
      <c r="F26" s="149" t="s">
        <v>15</v>
      </c>
      <c r="G26" s="149" t="s">
        <v>15</v>
      </c>
      <c r="H26" s="152" t="s">
        <v>15</v>
      </c>
      <c r="I26" s="148" t="s">
        <v>15</v>
      </c>
      <c r="J26" s="149" t="s">
        <v>15</v>
      </c>
      <c r="K26" s="149" t="s">
        <v>15</v>
      </c>
      <c r="L26" s="149" t="s">
        <v>15</v>
      </c>
      <c r="M26" s="152" t="s">
        <v>15</v>
      </c>
      <c r="N26" s="148" t="s">
        <v>15</v>
      </c>
      <c r="O26" s="149" t="s">
        <v>15</v>
      </c>
      <c r="P26" s="149" t="s">
        <v>15</v>
      </c>
      <c r="Q26" s="149" t="s">
        <v>15</v>
      </c>
      <c r="R26" s="152" t="s">
        <v>15</v>
      </c>
      <c r="S26" s="195"/>
      <c r="T26" s="195"/>
      <c r="U26" s="195"/>
      <c r="V26" s="195"/>
    </row>
    <row r="27" spans="1:22" s="168" customFormat="1" x14ac:dyDescent="0.2">
      <c r="A27" s="128"/>
      <c r="B27" s="263" t="s">
        <v>8</v>
      </c>
      <c r="C27" s="264" t="s">
        <v>51</v>
      </c>
      <c r="D27" s="155" t="s">
        <v>15</v>
      </c>
      <c r="E27" s="156" t="s">
        <v>15</v>
      </c>
      <c r="F27" s="150">
        <f>IF(('[3]Баланс ЭЭ'!F30+'[3]Баланс ЭЭ'!F31+'[3]Баланс ЭЭ'!F32+'[3]Баланс ЭЭ'!F33)=0,0,'[3]Баланс ЭЭ'!F27/('[3]Баланс ЭЭ'!F30+'[3]Баланс ЭЭ'!F31+'[3]Баланс ЭЭ'!F32+'[3]Баланс ЭЭ'!F33)*('Баланс Мощности'!F30+'Баланс Мощности'!F31+'Баланс Мощности'!F32+'Баланс Мощности'!F33))</f>
        <v>0</v>
      </c>
      <c r="G27" s="150">
        <f>E24-E34-E36-E37-F27</f>
        <v>13.663377408993576</v>
      </c>
      <c r="H27" s="152" t="s">
        <v>15</v>
      </c>
      <c r="I27" s="155" t="s">
        <v>15</v>
      </c>
      <c r="J27" s="156" t="s">
        <v>15</v>
      </c>
      <c r="K27" s="150">
        <f>IF(('[3]Баланс ЭЭ'!K30+'[3]Баланс ЭЭ'!K31+'[3]Баланс ЭЭ'!K32+'[3]Баланс ЭЭ'!K33)=0,0,'[3]Баланс ЭЭ'!K27/('[3]Баланс ЭЭ'!K30+'[3]Баланс ЭЭ'!K31+'[3]Баланс ЭЭ'!K32+'[3]Баланс ЭЭ'!K33)*('Баланс Мощности'!K30+'Баланс Мощности'!K31+'Баланс Мощности'!K32+'Баланс Мощности'!K33))</f>
        <v>0</v>
      </c>
      <c r="L27" s="150">
        <f>J24-J34-J36-J37-K27</f>
        <v>13.849574946466809</v>
      </c>
      <c r="M27" s="152" t="s">
        <v>15</v>
      </c>
      <c r="N27" s="155" t="s">
        <v>15</v>
      </c>
      <c r="O27" s="156" t="s">
        <v>15</v>
      </c>
      <c r="P27" s="150">
        <f>IF(('[3]Баланс ЭЭ'!P30+'[3]Баланс ЭЭ'!P31+'[3]Баланс ЭЭ'!P32+'[3]Баланс ЭЭ'!P33)=0,0,'[3]Баланс ЭЭ'!P27/('[3]Баланс ЭЭ'!P30+'[3]Баланс ЭЭ'!P31+'[3]Баланс ЭЭ'!P32+'[3]Баланс ЭЭ'!P33)*('Баланс Мощности'!P30+'Баланс Мощности'!P31+'Баланс Мощности'!P32+'Баланс Мощности'!P33))</f>
        <v>0</v>
      </c>
      <c r="Q27" s="150">
        <f>O24-O34-O36-O37-P27</f>
        <v>13.477179871520342</v>
      </c>
      <c r="R27" s="152" t="s">
        <v>15</v>
      </c>
      <c r="S27" s="195"/>
      <c r="T27" s="195"/>
      <c r="U27" s="195"/>
      <c r="V27" s="195"/>
    </row>
    <row r="28" spans="1:22" s="168" customFormat="1" x14ac:dyDescent="0.2">
      <c r="A28" s="128"/>
      <c r="B28" s="263" t="s">
        <v>9</v>
      </c>
      <c r="C28" s="264" t="s">
        <v>51</v>
      </c>
      <c r="D28" s="155" t="s">
        <v>15</v>
      </c>
      <c r="E28" s="156" t="s">
        <v>15</v>
      </c>
      <c r="F28" s="149" t="s">
        <v>15</v>
      </c>
      <c r="G28" s="150">
        <f>F24-F34-F36-F37</f>
        <v>0</v>
      </c>
      <c r="H28" s="152" t="s">
        <v>15</v>
      </c>
      <c r="I28" s="155" t="s">
        <v>15</v>
      </c>
      <c r="J28" s="156" t="s">
        <v>15</v>
      </c>
      <c r="K28" s="149" t="s">
        <v>15</v>
      </c>
      <c r="L28" s="150">
        <f>K24-K34-K36-K37</f>
        <v>0</v>
      </c>
      <c r="M28" s="152" t="s">
        <v>15</v>
      </c>
      <c r="N28" s="155" t="s">
        <v>15</v>
      </c>
      <c r="O28" s="156" t="s">
        <v>15</v>
      </c>
      <c r="P28" s="149" t="s">
        <v>15</v>
      </c>
      <c r="Q28" s="150">
        <f>P24-P34-P36-P37</f>
        <v>0</v>
      </c>
      <c r="R28" s="152" t="s">
        <v>15</v>
      </c>
      <c r="S28" s="195"/>
      <c r="T28" s="195"/>
      <c r="U28" s="195"/>
      <c r="V28" s="195"/>
    </row>
    <row r="29" spans="1:22" s="168" customFormat="1" x14ac:dyDescent="0.2">
      <c r="A29" s="128"/>
      <c r="B29" s="263" t="s">
        <v>10</v>
      </c>
      <c r="C29" s="264" t="s">
        <v>51</v>
      </c>
      <c r="D29" s="155" t="s">
        <v>15</v>
      </c>
      <c r="E29" s="156" t="s">
        <v>15</v>
      </c>
      <c r="F29" s="156" t="s">
        <v>15</v>
      </c>
      <c r="G29" s="156" t="s">
        <v>15</v>
      </c>
      <c r="H29" s="151">
        <f>G24-G34-G36-G37</f>
        <v>16.395565132048532</v>
      </c>
      <c r="I29" s="155" t="s">
        <v>15</v>
      </c>
      <c r="J29" s="156" t="s">
        <v>15</v>
      </c>
      <c r="K29" s="156" t="s">
        <v>15</v>
      </c>
      <c r="L29" s="156" t="s">
        <v>15</v>
      </c>
      <c r="M29" s="151">
        <f>L24-L34-L36-L37</f>
        <v>15.784689507494644</v>
      </c>
      <c r="N29" s="155" t="s">
        <v>15</v>
      </c>
      <c r="O29" s="156" t="s">
        <v>15</v>
      </c>
      <c r="P29" s="156" t="s">
        <v>15</v>
      </c>
      <c r="Q29" s="156" t="s">
        <v>15</v>
      </c>
      <c r="R29" s="151">
        <f>Q24-Q34-Q36-Q37</f>
        <v>17.006440756602423</v>
      </c>
      <c r="S29" s="195"/>
      <c r="T29" s="195"/>
      <c r="U29" s="195"/>
      <c r="V29" s="195"/>
    </row>
    <row r="30" spans="1:22" s="168" customFormat="1" x14ac:dyDescent="0.2">
      <c r="A30" s="128"/>
      <c r="B30" s="263" t="s">
        <v>17</v>
      </c>
      <c r="C30" s="264" t="s">
        <v>51</v>
      </c>
      <c r="D30" s="158">
        <f>SUM(E30:H30)</f>
        <v>5.3411511420413991</v>
      </c>
      <c r="E30" s="157">
        <f>'[3]Баланс ЭЭ'!E30/467/12*1000</f>
        <v>5.3411511420413991</v>
      </c>
      <c r="F30" s="157"/>
      <c r="G30" s="157"/>
      <c r="H30" s="157"/>
      <c r="I30" s="158">
        <f>SUM(J30:M30)</f>
        <v>5.3257862241256246</v>
      </c>
      <c r="J30" s="157">
        <f>'[3]Баланс ЭЭ'!J30/467/6*1000</f>
        <v>5.3257862241256246</v>
      </c>
      <c r="K30" s="157"/>
      <c r="L30" s="157"/>
      <c r="M30" s="157"/>
      <c r="N30" s="158">
        <f>SUM(O30:R30)</f>
        <v>5.3565160599571735</v>
      </c>
      <c r="O30" s="157">
        <f>'[3]Баланс ЭЭ'!O30/467/6*1000</f>
        <v>5.3565160599571735</v>
      </c>
      <c r="P30" s="157"/>
      <c r="Q30" s="157"/>
      <c r="R30" s="157"/>
      <c r="S30" s="195"/>
      <c r="T30" s="195"/>
      <c r="U30" s="195"/>
      <c r="V30" s="195"/>
    </row>
    <row r="31" spans="1:22" s="168" customFormat="1" x14ac:dyDescent="0.2">
      <c r="A31" s="128"/>
      <c r="B31" s="263" t="s">
        <v>18</v>
      </c>
      <c r="C31" s="264" t="s">
        <v>51</v>
      </c>
      <c r="D31" s="158">
        <f>SUM(E31:H31)</f>
        <v>0</v>
      </c>
      <c r="E31" s="157"/>
      <c r="F31" s="157"/>
      <c r="G31" s="157"/>
      <c r="H31" s="157"/>
      <c r="I31" s="158">
        <f>SUM(J31:M31)</f>
        <v>0</v>
      </c>
      <c r="J31" s="157"/>
      <c r="K31" s="157"/>
      <c r="L31" s="157"/>
      <c r="M31" s="157"/>
      <c r="N31" s="158">
        <f>SUM(O31:R31)</f>
        <v>0</v>
      </c>
      <c r="O31" s="157"/>
      <c r="P31" s="157"/>
      <c r="Q31" s="157"/>
      <c r="R31" s="157"/>
      <c r="S31" s="195"/>
      <c r="T31" s="195"/>
      <c r="U31" s="195"/>
      <c r="V31" s="195"/>
    </row>
    <row r="32" spans="1:22" s="168" customFormat="1" x14ac:dyDescent="0.2">
      <c r="A32" s="128"/>
      <c r="B32" s="263" t="s">
        <v>30</v>
      </c>
      <c r="C32" s="264" t="s">
        <v>51</v>
      </c>
      <c r="D32" s="158">
        <f>SUM(E32:H32)</f>
        <v>9.493341862955031</v>
      </c>
      <c r="E32" s="157">
        <f>'[3]Баланс ЭЭ'!E32/467/12*1000</f>
        <v>8.3222262669521765</v>
      </c>
      <c r="F32" s="157"/>
      <c r="G32" s="157">
        <f>'[3]Баланс ЭЭ'!G32/467/12*1000</f>
        <v>1.1711155960028552</v>
      </c>
      <c r="H32" s="157"/>
      <c r="I32" s="158">
        <f>SUM(J32:M32)</f>
        <v>9.2282668807994277</v>
      </c>
      <c r="J32" s="157">
        <f>'[3]Баланс ЭЭ'!J32/467/6*1000</f>
        <v>8.5237887223411839</v>
      </c>
      <c r="K32" s="157"/>
      <c r="L32" s="157">
        <f>'[3]Баланс ЭЭ'!L32/467/6*1000</f>
        <v>0.70447815845824413</v>
      </c>
      <c r="M32" s="157"/>
      <c r="N32" s="158">
        <f>SUM(O32:R32)</f>
        <v>9.7584168451106361</v>
      </c>
      <c r="O32" s="157">
        <f>'[3]Баланс ЭЭ'!O32/467/6*1000</f>
        <v>8.1206638115631691</v>
      </c>
      <c r="P32" s="157"/>
      <c r="Q32" s="157">
        <f>'[3]Баланс ЭЭ'!Q32/467/6*1000</f>
        <v>1.6377530335474664</v>
      </c>
      <c r="R32" s="157"/>
      <c r="S32" s="195"/>
      <c r="T32" s="195"/>
      <c r="U32" s="195"/>
      <c r="V32" s="195"/>
    </row>
    <row r="33" spans="1:22" s="168" customFormat="1" x14ac:dyDescent="0.2">
      <c r="A33" s="128"/>
      <c r="B33" s="263" t="s">
        <v>52</v>
      </c>
      <c r="C33" s="264" t="s">
        <v>51</v>
      </c>
      <c r="D33" s="158">
        <f>SUM(E33:H33)</f>
        <v>5.5989327266238389</v>
      </c>
      <c r="E33" s="157"/>
      <c r="F33" s="157"/>
      <c r="G33" s="157">
        <f>'[3]Баланс ЭЭ'!G33/467/12*1000</f>
        <v>5.5989327266238389</v>
      </c>
      <c r="H33" s="157"/>
      <c r="I33" s="158">
        <f>SUM(J33:M33)</f>
        <v>5.6608219129193431</v>
      </c>
      <c r="J33" s="157"/>
      <c r="K33" s="157"/>
      <c r="L33" s="157">
        <f>'[3]Баланс ЭЭ'!L33/467/6*1000</f>
        <v>5.6608219129193431</v>
      </c>
      <c r="M33" s="157"/>
      <c r="N33" s="158">
        <f>SUM(O33:R33)</f>
        <v>5.5370435403283373</v>
      </c>
      <c r="O33" s="157"/>
      <c r="P33" s="157"/>
      <c r="Q33" s="157">
        <f>'[3]Баланс ЭЭ'!Q33/467/6*1000</f>
        <v>5.5370435403283373</v>
      </c>
      <c r="R33" s="157"/>
      <c r="S33" s="195"/>
      <c r="T33" s="195"/>
      <c r="U33" s="195"/>
      <c r="V33" s="195"/>
    </row>
    <row r="34" spans="1:22" s="168" customFormat="1" x14ac:dyDescent="0.2">
      <c r="A34" s="128"/>
      <c r="B34" s="319" t="s">
        <v>21</v>
      </c>
      <c r="C34" s="265" t="s">
        <v>51</v>
      </c>
      <c r="D34" s="161">
        <f>SUM(E34:H34)</f>
        <v>1.7217814061384726</v>
      </c>
      <c r="E34" s="157"/>
      <c r="F34" s="157"/>
      <c r="G34" s="157">
        <f>'[3]Баланс ЭЭ'!G34/467/12*1000</f>
        <v>0.34898197715917206</v>
      </c>
      <c r="H34" s="157">
        <f>'[3]Баланс ЭЭ'!H34/467/12*1000</f>
        <v>1.3727994289793006</v>
      </c>
      <c r="I34" s="161">
        <f>SUM(J34:M34)</f>
        <v>1.8431645253390434</v>
      </c>
      <c r="J34" s="157"/>
      <c r="K34" s="157"/>
      <c r="L34" s="157">
        <f>'[3]Баланс ЭЭ'!L34/467/6*1000</f>
        <v>0.44002034261241968</v>
      </c>
      <c r="M34" s="157">
        <f>'[3]Баланс ЭЭ'!M34/467/6*1000</f>
        <v>1.4031441827266238</v>
      </c>
      <c r="N34" s="161">
        <f>SUM(O34:R34)</f>
        <v>1.6003982869379016</v>
      </c>
      <c r="O34" s="157"/>
      <c r="P34" s="157"/>
      <c r="Q34" s="157">
        <f>'[3]Баланс ЭЭ'!Q34/467/6*1000</f>
        <v>0.25794361170592434</v>
      </c>
      <c r="R34" s="157">
        <f>'[3]Баланс ЭЭ'!R34/467/6*1000</f>
        <v>1.3424546752319773</v>
      </c>
      <c r="S34" s="195"/>
      <c r="T34" s="195"/>
      <c r="U34" s="195"/>
      <c r="V34" s="195"/>
    </row>
    <row r="35" spans="1:22" s="168" customFormat="1" x14ac:dyDescent="0.2">
      <c r="A35" s="128"/>
      <c r="B35" s="320"/>
      <c r="C35" s="262" t="s">
        <v>22</v>
      </c>
      <c r="D35" s="158">
        <f>IFERROR(D34/D24*100,0)</f>
        <v>8.426298305301076</v>
      </c>
      <c r="E35" s="150">
        <f t="shared" ref="E35:H35" si="0">IFERROR(E34/E24*100,0)</f>
        <v>0</v>
      </c>
      <c r="F35" s="150">
        <f t="shared" si="0"/>
        <v>0</v>
      </c>
      <c r="G35" s="150">
        <f t="shared" si="0"/>
        <v>1.707897548569794</v>
      </c>
      <c r="H35" s="151">
        <f t="shared" si="0"/>
        <v>8.3729924398633848</v>
      </c>
      <c r="I35" s="158">
        <f>IFERROR(I34/I24*100,0)</f>
        <v>9.1178625824399901</v>
      </c>
      <c r="J35" s="150">
        <f t="shared" ref="J35:M35" si="1">IFERROR(J34/J24*100,0)</f>
        <v>0</v>
      </c>
      <c r="K35" s="150">
        <f t="shared" si="1"/>
        <v>0</v>
      </c>
      <c r="L35" s="150">
        <f t="shared" si="1"/>
        <v>2.1767156226491529</v>
      </c>
      <c r="M35" s="151">
        <f t="shared" si="1"/>
        <v>8.8892732546966133</v>
      </c>
      <c r="N35" s="158">
        <f>IFERROR(N34/N24*100,0)</f>
        <v>7.7493710646501883</v>
      </c>
      <c r="O35" s="150">
        <f t="shared" ref="O35:R35" si="2">IFERROR(O34/O24*100,0)</f>
        <v>0</v>
      </c>
      <c r="P35" s="150">
        <f t="shared" si="2"/>
        <v>0</v>
      </c>
      <c r="Q35" s="150">
        <f t="shared" si="2"/>
        <v>1.2490020622865206</v>
      </c>
      <c r="R35" s="151">
        <f t="shared" si="2"/>
        <v>7.8938014981811824</v>
      </c>
      <c r="S35" s="195"/>
      <c r="T35" s="195"/>
      <c r="U35" s="195"/>
      <c r="V35" s="195"/>
    </row>
    <row r="36" spans="1:22" s="168" customFormat="1" ht="25.5" x14ac:dyDescent="0.2">
      <c r="A36" s="128"/>
      <c r="B36" s="200" t="s">
        <v>53</v>
      </c>
      <c r="C36" s="266" t="s">
        <v>51</v>
      </c>
      <c r="D36" s="161">
        <f>SUM(E36:H36)</f>
        <v>0</v>
      </c>
      <c r="E36" s="157"/>
      <c r="F36" s="157"/>
      <c r="G36" s="157"/>
      <c r="H36" s="166"/>
      <c r="I36" s="161">
        <f>SUM(J36:M36)</f>
        <v>0</v>
      </c>
      <c r="J36" s="157"/>
      <c r="K36" s="157"/>
      <c r="L36" s="157"/>
      <c r="M36" s="166"/>
      <c r="N36" s="161">
        <f>SUM(O36:R36)</f>
        <v>0</v>
      </c>
      <c r="O36" s="157"/>
      <c r="P36" s="157"/>
      <c r="Q36" s="157"/>
      <c r="R36" s="166"/>
      <c r="S36" s="195"/>
      <c r="T36" s="195"/>
      <c r="U36" s="195"/>
      <c r="V36" s="195"/>
    </row>
    <row r="37" spans="1:22" s="168" customFormat="1" x14ac:dyDescent="0.2">
      <c r="A37" s="128"/>
      <c r="B37" s="201" t="s">
        <v>54</v>
      </c>
      <c r="C37" s="267" t="s">
        <v>51</v>
      </c>
      <c r="D37" s="161">
        <f>D24-D34-D36</f>
        <v>18.711644325481796</v>
      </c>
      <c r="E37" s="162">
        <f>E40+E39+E38</f>
        <v>0</v>
      </c>
      <c r="F37" s="162">
        <f>F40+F39+F38</f>
        <v>0</v>
      </c>
      <c r="G37" s="162">
        <f>G40+G39+G38</f>
        <v>3.6888786224125627</v>
      </c>
      <c r="H37" s="163">
        <f>H40+H39+H38</f>
        <v>15.022765703069235</v>
      </c>
      <c r="I37" s="161">
        <f>I24-I34-I36</f>
        <v>18.37171049250535</v>
      </c>
      <c r="J37" s="162">
        <f>J40+J39+J38</f>
        <v>0</v>
      </c>
      <c r="K37" s="162">
        <f>K40+K39+K38</f>
        <v>0</v>
      </c>
      <c r="L37" s="162">
        <f>L40+L39+L38</f>
        <v>3.9901651677373304</v>
      </c>
      <c r="M37" s="163">
        <f>M40+M39+M38</f>
        <v>14.381545324768025</v>
      </c>
      <c r="N37" s="161">
        <f>N24-N34-N36</f>
        <v>19.051578158458245</v>
      </c>
      <c r="O37" s="162">
        <f>O40+O39+O38</f>
        <v>0</v>
      </c>
      <c r="P37" s="162">
        <f>P40+P39+P38</f>
        <v>0</v>
      </c>
      <c r="Q37" s="162">
        <f>Q40+Q39+Q38</f>
        <v>3.3875920770877941</v>
      </c>
      <c r="R37" s="163">
        <f>R40+R39+R38</f>
        <v>15.663986081370449</v>
      </c>
      <c r="S37" s="195"/>
      <c r="T37" s="195"/>
      <c r="U37" s="195"/>
      <c r="V37" s="195"/>
    </row>
    <row r="38" spans="1:22" s="168" customFormat="1" ht="25.5" x14ac:dyDescent="0.2">
      <c r="A38" s="128"/>
      <c r="B38" s="268" t="s">
        <v>55</v>
      </c>
      <c r="C38" s="264" t="s">
        <v>51</v>
      </c>
      <c r="D38" s="158">
        <f>SUM(E38:H38)</f>
        <v>18.711644325481796</v>
      </c>
      <c r="E38" s="157"/>
      <c r="F38" s="157"/>
      <c r="G38" s="157">
        <f>'[3]Баланс ЭЭ'!G38/467/12*1000</f>
        <v>3.6888786224125627</v>
      </c>
      <c r="H38" s="157">
        <f>'[3]Баланс ЭЭ'!H38/467/12*1000</f>
        <v>15.022765703069235</v>
      </c>
      <c r="I38" s="158">
        <f>SUM(J38:M38)</f>
        <v>18.371710492505354</v>
      </c>
      <c r="J38" s="157"/>
      <c r="K38" s="157"/>
      <c r="L38" s="157">
        <f>'[3]Баланс ЭЭ'!L38/467/6*1000</f>
        <v>3.9901651677373304</v>
      </c>
      <c r="M38" s="157">
        <f>'[3]Баланс ЭЭ'!M38/467/6*1000</f>
        <v>14.381545324768025</v>
      </c>
      <c r="N38" s="158">
        <f>SUM(O38:R38)</f>
        <v>19.051578158458245</v>
      </c>
      <c r="O38" s="157"/>
      <c r="P38" s="157"/>
      <c r="Q38" s="157">
        <f>'[3]Баланс ЭЭ'!Q38/467/6*1000</f>
        <v>3.3875920770877941</v>
      </c>
      <c r="R38" s="157">
        <f>'[3]Баланс ЭЭ'!R38/467/6*1000</f>
        <v>15.663986081370449</v>
      </c>
      <c r="S38" s="195"/>
      <c r="T38" s="195"/>
      <c r="U38" s="195"/>
      <c r="V38" s="195"/>
    </row>
    <row r="39" spans="1:22" s="168" customFormat="1" ht="13.5" thickBot="1" x14ac:dyDescent="0.25">
      <c r="A39" s="128"/>
      <c r="B39" s="204" t="s">
        <v>56</v>
      </c>
      <c r="C39" s="269" t="s">
        <v>51</v>
      </c>
      <c r="D39" s="172">
        <f>SUM(E39:H39)</f>
        <v>0</v>
      </c>
      <c r="E39" s="173"/>
      <c r="F39" s="173"/>
      <c r="G39" s="173"/>
      <c r="H39" s="174"/>
      <c r="I39" s="172">
        <f>SUM(J39:M39)</f>
        <v>0</v>
      </c>
      <c r="J39" s="173"/>
      <c r="K39" s="173"/>
      <c r="L39" s="173"/>
      <c r="M39" s="174"/>
      <c r="N39" s="172">
        <f>SUM(O39:R39)</f>
        <v>0</v>
      </c>
      <c r="O39" s="173"/>
      <c r="P39" s="173"/>
      <c r="Q39" s="173"/>
      <c r="R39" s="174"/>
      <c r="S39" s="195"/>
      <c r="T39" s="195"/>
      <c r="U39" s="195"/>
      <c r="V39" s="195"/>
    </row>
    <row r="40" spans="1:22" s="168" customFormat="1" ht="26.25" thickBot="1" x14ac:dyDescent="0.25">
      <c r="A40" s="128"/>
      <c r="B40" s="270" t="s">
        <v>57</v>
      </c>
      <c r="C40" s="271" t="s">
        <v>51</v>
      </c>
      <c r="D40" s="177">
        <f>SUM(E40:H40)</f>
        <v>0</v>
      </c>
      <c r="E40" s="272"/>
      <c r="F40" s="272"/>
      <c r="G40" s="272"/>
      <c r="H40" s="273"/>
      <c r="I40" s="177">
        <f>SUM(J40:M40)</f>
        <v>0</v>
      </c>
      <c r="J40" s="272"/>
      <c r="K40" s="272"/>
      <c r="L40" s="272"/>
      <c r="M40" s="273"/>
      <c r="N40" s="177">
        <f>SUM(O40:R40)</f>
        <v>0</v>
      </c>
      <c r="O40" s="272"/>
      <c r="P40" s="272"/>
      <c r="Q40" s="272"/>
      <c r="R40" s="273"/>
      <c r="S40" s="195"/>
      <c r="T40" s="195"/>
      <c r="U40" s="195"/>
      <c r="V40" s="195"/>
    </row>
    <row r="41" spans="1:22" s="279" customFormat="1" ht="13.5" thickBot="1" x14ac:dyDescent="0.25">
      <c r="A41" s="181"/>
      <c r="B41" s="274" t="s">
        <v>27</v>
      </c>
      <c r="C41" s="275"/>
      <c r="D41" s="184" t="s">
        <v>15</v>
      </c>
      <c r="E41" s="276">
        <f>E24-E34-E36-E38-E39-E40-F27-G27</f>
        <v>0</v>
      </c>
      <c r="F41" s="276">
        <f>F24-F34-F36-F38-F39-F40-G28</f>
        <v>0</v>
      </c>
      <c r="G41" s="276">
        <f>G24-G34-G36-G38-G39-G40-H29</f>
        <v>0</v>
      </c>
      <c r="H41" s="277">
        <f>H24-H34-H36-H38-H39-H40</f>
        <v>-3.5527136788005009E-15</v>
      </c>
      <c r="I41" s="184" t="s">
        <v>15</v>
      </c>
      <c r="J41" s="276">
        <f>J24-J34-J36-J38-J39-J40-K27-L27</f>
        <v>0</v>
      </c>
      <c r="K41" s="276">
        <f>K24-K34-K36-K38-K39-K40-L28</f>
        <v>0</v>
      </c>
      <c r="L41" s="276">
        <f>L24-L34-L36-L38-L39-L40-M29</f>
        <v>0</v>
      </c>
      <c r="M41" s="277">
        <f>M24-M34-M36-M38-M39-M40</f>
        <v>-5.3290705182007514E-15</v>
      </c>
      <c r="N41" s="184" t="s">
        <v>15</v>
      </c>
      <c r="O41" s="276">
        <f>O24-O34-O36-O38-O39-O40-P27-Q27</f>
        <v>0</v>
      </c>
      <c r="P41" s="276">
        <f>P24-P34-P36-P38-P39-P40-Q28</f>
        <v>0</v>
      </c>
      <c r="Q41" s="276">
        <f>Q24-Q34-Q36-Q38-Q39-Q40-R29</f>
        <v>0</v>
      </c>
      <c r="R41" s="277">
        <f>R24-R34-R36-R38-R39-R40</f>
        <v>-3.5527136788005009E-15</v>
      </c>
      <c r="S41" s="278"/>
      <c r="T41" s="278"/>
      <c r="U41" s="278"/>
      <c r="V41" s="278"/>
    </row>
    <row r="42" spans="1:22" s="168" customFormat="1" x14ac:dyDescent="0.2">
      <c r="A42" s="128"/>
      <c r="B42" s="188"/>
      <c r="C42" s="189"/>
      <c r="D42" s="190"/>
      <c r="E42" s="191"/>
      <c r="F42" s="191"/>
      <c r="G42" s="191"/>
      <c r="H42" s="191"/>
      <c r="I42" s="190"/>
      <c r="J42" s="193"/>
      <c r="K42" s="193"/>
      <c r="L42" s="193"/>
      <c r="M42" s="193"/>
      <c r="N42" s="190"/>
      <c r="O42" s="193"/>
      <c r="P42" s="193"/>
      <c r="Q42" s="193"/>
      <c r="R42" s="193"/>
      <c r="S42" s="195"/>
      <c r="T42" s="195"/>
      <c r="U42" s="195"/>
      <c r="V42" s="195"/>
    </row>
    <row r="43" spans="1:22" s="168" customFormat="1" hidden="1" x14ac:dyDescent="0.2">
      <c r="A43" s="128"/>
      <c r="B43" s="129" t="s">
        <v>58</v>
      </c>
      <c r="C43" s="189"/>
      <c r="D43" s="190"/>
      <c r="E43" s="191"/>
      <c r="F43" s="191"/>
      <c r="G43" s="191"/>
      <c r="H43" s="191"/>
      <c r="I43" s="190"/>
      <c r="J43" s="193"/>
      <c r="K43" s="193"/>
      <c r="L43" s="193"/>
      <c r="M43" s="193"/>
      <c r="N43" s="190"/>
      <c r="O43" s="193"/>
      <c r="P43" s="193"/>
      <c r="Q43" s="193"/>
      <c r="R43" s="193"/>
      <c r="S43" s="195"/>
      <c r="T43" s="195"/>
      <c r="U43" s="195"/>
      <c r="V43" s="195"/>
    </row>
    <row r="44" spans="1:22" s="168" customFormat="1" hidden="1" x14ac:dyDescent="0.2">
      <c r="A44" s="128"/>
      <c r="B44" s="128"/>
      <c r="C44" s="194"/>
      <c r="D44" s="195"/>
      <c r="E44" s="195"/>
      <c r="F44" s="195"/>
      <c r="G44" s="195"/>
      <c r="H44" s="195"/>
      <c r="I44" s="195"/>
      <c r="J44" s="195"/>
      <c r="K44" s="195"/>
      <c r="L44" s="195"/>
      <c r="M44" s="195"/>
      <c r="N44" s="195"/>
      <c r="O44" s="195"/>
      <c r="P44" s="195"/>
      <c r="Q44" s="195"/>
      <c r="R44" s="195"/>
      <c r="S44" s="195"/>
      <c r="T44" s="195"/>
      <c r="U44" s="195"/>
      <c r="V44" s="195"/>
    </row>
    <row r="45" spans="1:22" s="168" customFormat="1" ht="12.75" hidden="1" customHeight="1" x14ac:dyDescent="0.2">
      <c r="A45" s="128"/>
      <c r="B45" s="321" t="s">
        <v>1</v>
      </c>
      <c r="C45" s="321" t="s">
        <v>35</v>
      </c>
      <c r="D45" s="324" t="s">
        <v>32</v>
      </c>
      <c r="E45" s="325"/>
      <c r="F45" s="325"/>
      <c r="G45" s="325"/>
      <c r="H45" s="325"/>
      <c r="I45" s="325"/>
      <c r="J45" s="325"/>
      <c r="K45" s="325"/>
      <c r="L45" s="325"/>
      <c r="M45" s="325"/>
      <c r="N45" s="325"/>
      <c r="O45" s="325"/>
      <c r="P45" s="325"/>
      <c r="Q45" s="325"/>
      <c r="R45" s="326"/>
      <c r="S45" s="195"/>
      <c r="T45" s="195"/>
      <c r="U45" s="195"/>
      <c r="V45" s="195"/>
    </row>
    <row r="46" spans="1:22" s="168" customFormat="1" ht="12.75" hidden="1" customHeight="1" x14ac:dyDescent="0.2">
      <c r="A46" s="128"/>
      <c r="B46" s="322"/>
      <c r="C46" s="322"/>
      <c r="D46" s="327" t="s">
        <v>4</v>
      </c>
      <c r="E46" s="328"/>
      <c r="F46" s="328"/>
      <c r="G46" s="328"/>
      <c r="H46" s="328"/>
      <c r="I46" s="328" t="s">
        <v>5</v>
      </c>
      <c r="J46" s="328"/>
      <c r="K46" s="328"/>
      <c r="L46" s="328"/>
      <c r="M46" s="328"/>
      <c r="N46" s="328" t="s">
        <v>6</v>
      </c>
      <c r="O46" s="328"/>
      <c r="P46" s="328"/>
      <c r="Q46" s="328"/>
      <c r="R46" s="329"/>
      <c r="S46" s="195"/>
      <c r="T46" s="195"/>
      <c r="U46" s="195"/>
      <c r="V46" s="195"/>
    </row>
    <row r="47" spans="1:22" s="168" customFormat="1" ht="13.5" hidden="1" thickBot="1" x14ac:dyDescent="0.25">
      <c r="A47" s="128"/>
      <c r="B47" s="342"/>
      <c r="C47" s="323"/>
      <c r="D47" s="135" t="s">
        <v>7</v>
      </c>
      <c r="E47" s="136" t="s">
        <v>8</v>
      </c>
      <c r="F47" s="136" t="s">
        <v>9</v>
      </c>
      <c r="G47" s="136" t="s">
        <v>10</v>
      </c>
      <c r="H47" s="136" t="s">
        <v>11</v>
      </c>
      <c r="I47" s="137" t="s">
        <v>7</v>
      </c>
      <c r="J47" s="137" t="s">
        <v>8</v>
      </c>
      <c r="K47" s="137" t="s">
        <v>9</v>
      </c>
      <c r="L47" s="137" t="s">
        <v>10</v>
      </c>
      <c r="M47" s="137" t="s">
        <v>11</v>
      </c>
      <c r="N47" s="136" t="s">
        <v>7</v>
      </c>
      <c r="O47" s="136" t="s">
        <v>8</v>
      </c>
      <c r="P47" s="136" t="s">
        <v>9</v>
      </c>
      <c r="Q47" s="136" t="s">
        <v>10</v>
      </c>
      <c r="R47" s="138" t="s">
        <v>11</v>
      </c>
      <c r="S47" s="195"/>
      <c r="T47" s="195"/>
      <c r="U47" s="195"/>
      <c r="V47" s="195"/>
    </row>
    <row r="48" spans="1:22" s="168" customFormat="1" hidden="1" x14ac:dyDescent="0.2">
      <c r="A48" s="128"/>
      <c r="B48" s="140" t="s">
        <v>50</v>
      </c>
      <c r="C48" s="141" t="s">
        <v>51</v>
      </c>
      <c r="D48" s="142">
        <f>D54+D55+D56+D57</f>
        <v>0</v>
      </c>
      <c r="E48" s="143">
        <f>E54+E55+E56+E57</f>
        <v>0</v>
      </c>
      <c r="F48" s="143">
        <f>F51+F54+F55+F56+F57</f>
        <v>0</v>
      </c>
      <c r="G48" s="143">
        <f>G57+G56+G55+G54+G49</f>
        <v>0</v>
      </c>
      <c r="H48" s="144">
        <f>H57+H56+H55+H54+H53</f>
        <v>0</v>
      </c>
      <c r="I48" s="142">
        <f>I54+I55+I56+I57</f>
        <v>0</v>
      </c>
      <c r="J48" s="143">
        <f>J54+J55+J56+J57</f>
        <v>0</v>
      </c>
      <c r="K48" s="143">
        <f>K51+K54+K55+K56+K57</f>
        <v>0</v>
      </c>
      <c r="L48" s="143">
        <f>L57+L56+L55+L54+L49</f>
        <v>0</v>
      </c>
      <c r="M48" s="144">
        <f>M57+M56+M55+M54+M53</f>
        <v>0</v>
      </c>
      <c r="N48" s="142">
        <f>N54+N55+N56+N57</f>
        <v>0</v>
      </c>
      <c r="O48" s="143">
        <f>O54+O55+O56+O57</f>
        <v>0</v>
      </c>
      <c r="P48" s="143">
        <f>P51+P54+P55+P56+P57</f>
        <v>0</v>
      </c>
      <c r="Q48" s="143">
        <f>Q57+Q56+Q55+Q54+Q49</f>
        <v>0</v>
      </c>
      <c r="R48" s="144">
        <f>R57+R56+R55+R54+R53</f>
        <v>0</v>
      </c>
      <c r="S48" s="195"/>
      <c r="T48" s="195"/>
      <c r="U48" s="195"/>
      <c r="V48" s="195"/>
    </row>
    <row r="49" spans="1:22" s="168" customFormat="1" hidden="1" x14ac:dyDescent="0.2">
      <c r="A49" s="128"/>
      <c r="B49" s="280" t="s">
        <v>14</v>
      </c>
      <c r="C49" s="147" t="s">
        <v>51</v>
      </c>
      <c r="D49" s="148" t="s">
        <v>15</v>
      </c>
      <c r="E49" s="149" t="s">
        <v>15</v>
      </c>
      <c r="F49" s="150">
        <f>F51</f>
        <v>0</v>
      </c>
      <c r="G49" s="150">
        <f>IF((G52+G51)=0,0,(G52+G51))</f>
        <v>0</v>
      </c>
      <c r="H49" s="151">
        <f>IF(H53=0,0,H53)</f>
        <v>0</v>
      </c>
      <c r="I49" s="148" t="s">
        <v>15</v>
      </c>
      <c r="J49" s="149" t="s">
        <v>15</v>
      </c>
      <c r="K49" s="150">
        <f>K51</f>
        <v>0</v>
      </c>
      <c r="L49" s="150">
        <f>IF((L52+L51)=0,0,(L52+L51))</f>
        <v>0</v>
      </c>
      <c r="M49" s="151">
        <f>IF(M53=0,0,M53)</f>
        <v>0</v>
      </c>
      <c r="N49" s="148" t="s">
        <v>15</v>
      </c>
      <c r="O49" s="149" t="s">
        <v>15</v>
      </c>
      <c r="P49" s="150">
        <f>P51</f>
        <v>0</v>
      </c>
      <c r="Q49" s="150">
        <f>IF((Q52+Q51)=0,0,(Q52+Q51))</f>
        <v>0</v>
      </c>
      <c r="R49" s="151">
        <f>IF(R53=0,0,R53)</f>
        <v>0</v>
      </c>
      <c r="S49" s="195"/>
      <c r="T49" s="195"/>
      <c r="U49" s="195"/>
      <c r="V49" s="195"/>
    </row>
    <row r="50" spans="1:22" s="168" customFormat="1" hidden="1" x14ac:dyDescent="0.2">
      <c r="A50" s="128"/>
      <c r="B50" s="280" t="s">
        <v>16</v>
      </c>
      <c r="C50" s="147" t="s">
        <v>51</v>
      </c>
      <c r="D50" s="148" t="s">
        <v>15</v>
      </c>
      <c r="E50" s="149" t="s">
        <v>15</v>
      </c>
      <c r="F50" s="149" t="s">
        <v>15</v>
      </c>
      <c r="G50" s="149" t="s">
        <v>15</v>
      </c>
      <c r="H50" s="152" t="s">
        <v>15</v>
      </c>
      <c r="I50" s="148" t="s">
        <v>15</v>
      </c>
      <c r="J50" s="149" t="s">
        <v>15</v>
      </c>
      <c r="K50" s="149" t="s">
        <v>15</v>
      </c>
      <c r="L50" s="149" t="s">
        <v>15</v>
      </c>
      <c r="M50" s="152" t="s">
        <v>15</v>
      </c>
      <c r="N50" s="148" t="s">
        <v>15</v>
      </c>
      <c r="O50" s="149" t="s">
        <v>15</v>
      </c>
      <c r="P50" s="149" t="s">
        <v>15</v>
      </c>
      <c r="Q50" s="149" t="s">
        <v>15</v>
      </c>
      <c r="R50" s="152" t="s">
        <v>15</v>
      </c>
      <c r="S50" s="195"/>
      <c r="T50" s="195"/>
      <c r="U50" s="195"/>
      <c r="V50" s="195"/>
    </row>
    <row r="51" spans="1:22" s="168" customFormat="1" hidden="1" x14ac:dyDescent="0.2">
      <c r="A51" s="128"/>
      <c r="B51" s="281" t="s">
        <v>8</v>
      </c>
      <c r="C51" s="154" t="s">
        <v>51</v>
      </c>
      <c r="D51" s="155" t="s">
        <v>15</v>
      </c>
      <c r="E51" s="156" t="s">
        <v>15</v>
      </c>
      <c r="F51" s="150">
        <f>IF(('[3]Баланс ЭЭ'!F54+'[3]Баланс ЭЭ'!F55+'[3]Баланс ЭЭ'!F56+'[3]Баланс ЭЭ'!F57)=0,0,'[3]Баланс ЭЭ'!F51/('[3]Баланс ЭЭ'!F54+'[3]Баланс ЭЭ'!F55+'[3]Баланс ЭЭ'!F56+'[3]Баланс ЭЭ'!F57)*('Баланс Мощности'!F54+'Баланс Мощности'!F55+'Баланс Мощности'!F56+'Баланс Мощности'!F57))</f>
        <v>0</v>
      </c>
      <c r="G51" s="150">
        <f>E48-E58-E60-E61-F51</f>
        <v>0</v>
      </c>
      <c r="H51" s="152" t="s">
        <v>15</v>
      </c>
      <c r="I51" s="155" t="s">
        <v>15</v>
      </c>
      <c r="J51" s="156" t="s">
        <v>15</v>
      </c>
      <c r="K51" s="150">
        <f>IF(('[3]Баланс ЭЭ'!K54+'[3]Баланс ЭЭ'!K55+'[3]Баланс ЭЭ'!K56+'[3]Баланс ЭЭ'!K57)=0,0,'[3]Баланс ЭЭ'!K51/('[3]Баланс ЭЭ'!K54+'[3]Баланс ЭЭ'!K55+'[3]Баланс ЭЭ'!K56+'[3]Баланс ЭЭ'!K57)*('Баланс Мощности'!K54+'Баланс Мощности'!K55+'Баланс Мощности'!K56+'Баланс Мощности'!K57))</f>
        <v>0</v>
      </c>
      <c r="L51" s="150">
        <f>J48-J58-J60-J61-K51</f>
        <v>0</v>
      </c>
      <c r="M51" s="152" t="s">
        <v>15</v>
      </c>
      <c r="N51" s="155" t="s">
        <v>15</v>
      </c>
      <c r="O51" s="156" t="s">
        <v>15</v>
      </c>
      <c r="P51" s="150">
        <f>IF(('[3]Баланс ЭЭ'!P54+'[3]Баланс ЭЭ'!P55+'[3]Баланс ЭЭ'!P56+'[3]Баланс ЭЭ'!P57)=0,0,'[3]Баланс ЭЭ'!P51/('[3]Баланс ЭЭ'!P54+'[3]Баланс ЭЭ'!P55+'[3]Баланс ЭЭ'!P56+'[3]Баланс ЭЭ'!P57)*('Баланс Мощности'!P54+'Баланс Мощности'!P55+'Баланс Мощности'!P56+'Баланс Мощности'!P57))</f>
        <v>0</v>
      </c>
      <c r="Q51" s="150">
        <f>O48-O58-O60-O61-P51</f>
        <v>0</v>
      </c>
      <c r="R51" s="152" t="s">
        <v>15</v>
      </c>
      <c r="S51" s="195"/>
      <c r="T51" s="195"/>
      <c r="U51" s="195"/>
      <c r="V51" s="195"/>
    </row>
    <row r="52" spans="1:22" s="168" customFormat="1" hidden="1" x14ac:dyDescent="0.2">
      <c r="A52" s="128"/>
      <c r="B52" s="281" t="s">
        <v>9</v>
      </c>
      <c r="C52" s="154" t="s">
        <v>51</v>
      </c>
      <c r="D52" s="155" t="s">
        <v>15</v>
      </c>
      <c r="E52" s="156" t="s">
        <v>15</v>
      </c>
      <c r="F52" s="149" t="s">
        <v>15</v>
      </c>
      <c r="G52" s="150">
        <f>F48-F58-F60-F61</f>
        <v>0</v>
      </c>
      <c r="H52" s="152" t="s">
        <v>15</v>
      </c>
      <c r="I52" s="155" t="s">
        <v>15</v>
      </c>
      <c r="J52" s="156" t="s">
        <v>15</v>
      </c>
      <c r="K52" s="149" t="s">
        <v>15</v>
      </c>
      <c r="L52" s="150">
        <f>K48-K58-K60-K61</f>
        <v>0</v>
      </c>
      <c r="M52" s="152" t="s">
        <v>15</v>
      </c>
      <c r="N52" s="155" t="s">
        <v>15</v>
      </c>
      <c r="O52" s="156" t="s">
        <v>15</v>
      </c>
      <c r="P52" s="149" t="s">
        <v>15</v>
      </c>
      <c r="Q52" s="150">
        <f>P48-P58-P60-P61</f>
        <v>0</v>
      </c>
      <c r="R52" s="152" t="s">
        <v>15</v>
      </c>
      <c r="S52" s="195"/>
      <c r="T52" s="195"/>
      <c r="U52" s="195"/>
      <c r="V52" s="195"/>
    </row>
    <row r="53" spans="1:22" s="168" customFormat="1" hidden="1" x14ac:dyDescent="0.2">
      <c r="A53" s="128"/>
      <c r="B53" s="281" t="s">
        <v>10</v>
      </c>
      <c r="C53" s="154" t="s">
        <v>51</v>
      </c>
      <c r="D53" s="155" t="s">
        <v>15</v>
      </c>
      <c r="E53" s="156" t="s">
        <v>15</v>
      </c>
      <c r="F53" s="156" t="s">
        <v>15</v>
      </c>
      <c r="G53" s="156" t="s">
        <v>15</v>
      </c>
      <c r="H53" s="151">
        <f>G48-G58-G60-G61</f>
        <v>0</v>
      </c>
      <c r="I53" s="155" t="s">
        <v>15</v>
      </c>
      <c r="J53" s="156" t="s">
        <v>15</v>
      </c>
      <c r="K53" s="156" t="s">
        <v>15</v>
      </c>
      <c r="L53" s="156" t="s">
        <v>15</v>
      </c>
      <c r="M53" s="151">
        <f>L48-L58-L60-L61</f>
        <v>0</v>
      </c>
      <c r="N53" s="155" t="s">
        <v>15</v>
      </c>
      <c r="O53" s="156" t="s">
        <v>15</v>
      </c>
      <c r="P53" s="156" t="s">
        <v>15</v>
      </c>
      <c r="Q53" s="156" t="s">
        <v>15</v>
      </c>
      <c r="R53" s="151">
        <f>Q48-Q58-Q60-Q61</f>
        <v>0</v>
      </c>
      <c r="S53" s="195"/>
      <c r="T53" s="195"/>
      <c r="U53" s="195"/>
      <c r="V53" s="195"/>
    </row>
    <row r="54" spans="1:22" s="168" customFormat="1" hidden="1" x14ac:dyDescent="0.2">
      <c r="A54" s="128"/>
      <c r="B54" s="281" t="s">
        <v>17</v>
      </c>
      <c r="C54" s="154" t="s">
        <v>51</v>
      </c>
      <c r="D54" s="158">
        <f>SUM(E54:H54)</f>
        <v>0</v>
      </c>
      <c r="E54" s="157"/>
      <c r="F54" s="157"/>
      <c r="G54" s="157"/>
      <c r="H54" s="157"/>
      <c r="I54" s="158">
        <f>SUM(J54:M54)</f>
        <v>0</v>
      </c>
      <c r="J54" s="157"/>
      <c r="K54" s="157"/>
      <c r="L54" s="157"/>
      <c r="M54" s="157"/>
      <c r="N54" s="158">
        <f>SUM(O54:R54)</f>
        <v>0</v>
      </c>
      <c r="O54" s="157"/>
      <c r="P54" s="157"/>
      <c r="Q54" s="157"/>
      <c r="R54" s="166"/>
      <c r="S54" s="195"/>
      <c r="T54" s="195"/>
      <c r="U54" s="195"/>
      <c r="V54" s="195"/>
    </row>
    <row r="55" spans="1:22" s="168" customFormat="1" hidden="1" x14ac:dyDescent="0.2">
      <c r="A55" s="128"/>
      <c r="B55" s="281" t="s">
        <v>18</v>
      </c>
      <c r="C55" s="154" t="s">
        <v>51</v>
      </c>
      <c r="D55" s="158">
        <f>SUM(E55:H55)</f>
        <v>0</v>
      </c>
      <c r="E55" s="157"/>
      <c r="F55" s="157"/>
      <c r="G55" s="157"/>
      <c r="H55" s="157"/>
      <c r="I55" s="158">
        <f>SUM(J55:M55)</f>
        <v>0</v>
      </c>
      <c r="J55" s="157"/>
      <c r="K55" s="157"/>
      <c r="L55" s="157"/>
      <c r="M55" s="157"/>
      <c r="N55" s="158">
        <f>SUM(O55:R55)</f>
        <v>0</v>
      </c>
      <c r="O55" s="157"/>
      <c r="P55" s="157"/>
      <c r="Q55" s="157"/>
      <c r="R55" s="166"/>
      <c r="S55" s="195"/>
      <c r="T55" s="195"/>
      <c r="U55" s="195"/>
      <c r="V55" s="195"/>
    </row>
    <row r="56" spans="1:22" s="168" customFormat="1" hidden="1" x14ac:dyDescent="0.2">
      <c r="A56" s="128"/>
      <c r="B56" s="153" t="s">
        <v>30</v>
      </c>
      <c r="C56" s="154" t="s">
        <v>51</v>
      </c>
      <c r="D56" s="158">
        <f>SUM(E56:H56)</f>
        <v>0</v>
      </c>
      <c r="E56" s="157"/>
      <c r="F56" s="157"/>
      <c r="G56" s="157"/>
      <c r="H56" s="157"/>
      <c r="I56" s="158">
        <f>SUM(J56:M56)</f>
        <v>0</v>
      </c>
      <c r="J56" s="157"/>
      <c r="K56" s="157"/>
      <c r="L56" s="157"/>
      <c r="M56" s="157"/>
      <c r="N56" s="158">
        <f>SUM(O56:R56)</f>
        <v>0</v>
      </c>
      <c r="O56" s="157"/>
      <c r="P56" s="157"/>
      <c r="Q56" s="157"/>
      <c r="R56" s="166"/>
      <c r="S56" s="195"/>
      <c r="T56" s="195"/>
      <c r="U56" s="195"/>
      <c r="V56" s="195"/>
    </row>
    <row r="57" spans="1:22" s="168" customFormat="1" ht="13.5" hidden="1" customHeight="1" x14ac:dyDescent="0.2">
      <c r="A57" s="128"/>
      <c r="B57" s="153" t="s">
        <v>52</v>
      </c>
      <c r="C57" s="154" t="s">
        <v>51</v>
      </c>
      <c r="D57" s="158">
        <f>SUM(E57:H57)</f>
        <v>0</v>
      </c>
      <c r="E57" s="157"/>
      <c r="F57" s="157"/>
      <c r="G57" s="157"/>
      <c r="H57" s="157"/>
      <c r="I57" s="158">
        <f>SUM(J57:M57)</f>
        <v>0</v>
      </c>
      <c r="J57" s="157"/>
      <c r="K57" s="157"/>
      <c r="L57" s="157"/>
      <c r="M57" s="157"/>
      <c r="N57" s="158">
        <f>SUM(O57:R57)</f>
        <v>0</v>
      </c>
      <c r="O57" s="157"/>
      <c r="P57" s="157"/>
      <c r="Q57" s="157"/>
      <c r="R57" s="166"/>
      <c r="S57" s="195"/>
      <c r="T57" s="195"/>
      <c r="U57" s="195"/>
      <c r="V57" s="195"/>
    </row>
    <row r="58" spans="1:22" s="168" customFormat="1" hidden="1" x14ac:dyDescent="0.2">
      <c r="A58" s="128"/>
      <c r="B58" s="330" t="s">
        <v>21</v>
      </c>
      <c r="C58" s="197" t="s">
        <v>51</v>
      </c>
      <c r="D58" s="161">
        <f>SUM(E58:H58)</f>
        <v>0</v>
      </c>
      <c r="E58" s="157"/>
      <c r="F58" s="157"/>
      <c r="G58" s="157"/>
      <c r="H58" s="157"/>
      <c r="I58" s="161">
        <f>SUM(J58:M58)</f>
        <v>0</v>
      </c>
      <c r="J58" s="157"/>
      <c r="K58" s="157"/>
      <c r="L58" s="157"/>
      <c r="M58" s="157"/>
      <c r="N58" s="161">
        <f>SUM(O58:R58)</f>
        <v>0</v>
      </c>
      <c r="O58" s="157"/>
      <c r="P58" s="157"/>
      <c r="Q58" s="157"/>
      <c r="R58" s="157"/>
      <c r="S58" s="195"/>
      <c r="T58" s="195"/>
      <c r="U58" s="195"/>
      <c r="V58" s="195"/>
    </row>
    <row r="59" spans="1:22" s="168" customFormat="1" hidden="1" x14ac:dyDescent="0.2">
      <c r="A59" s="128"/>
      <c r="B59" s="330"/>
      <c r="C59" s="147" t="s">
        <v>22</v>
      </c>
      <c r="D59" s="158">
        <f>IFERROR(D58/D48*100,0)</f>
        <v>0</v>
      </c>
      <c r="E59" s="150">
        <f t="shared" ref="E59:H59" si="3">IFERROR(E58/E48*100,0)</f>
        <v>0</v>
      </c>
      <c r="F59" s="150">
        <f t="shared" si="3"/>
        <v>0</v>
      </c>
      <c r="G59" s="150">
        <f t="shared" si="3"/>
        <v>0</v>
      </c>
      <c r="H59" s="151">
        <f t="shared" si="3"/>
        <v>0</v>
      </c>
      <c r="I59" s="158">
        <f>IFERROR(I58/I48*100,0)</f>
        <v>0</v>
      </c>
      <c r="J59" s="150">
        <f t="shared" ref="J59:M59" si="4">IFERROR(J58/J48*100,0)</f>
        <v>0</v>
      </c>
      <c r="K59" s="150">
        <f t="shared" si="4"/>
        <v>0</v>
      </c>
      <c r="L59" s="150">
        <f t="shared" si="4"/>
        <v>0</v>
      </c>
      <c r="M59" s="151">
        <f t="shared" si="4"/>
        <v>0</v>
      </c>
      <c r="N59" s="158">
        <f>IFERROR(N58/N48*100,0)</f>
        <v>0</v>
      </c>
      <c r="O59" s="150">
        <f t="shared" ref="O59:R59" si="5">IFERROR(O58/O48*100,0)</f>
        <v>0</v>
      </c>
      <c r="P59" s="150">
        <f t="shared" si="5"/>
        <v>0</v>
      </c>
      <c r="Q59" s="150">
        <f t="shared" si="5"/>
        <v>0</v>
      </c>
      <c r="R59" s="151">
        <f t="shared" si="5"/>
        <v>0</v>
      </c>
      <c r="S59" s="195"/>
      <c r="T59" s="195"/>
      <c r="U59" s="195"/>
      <c r="V59" s="195"/>
    </row>
    <row r="60" spans="1:22" s="168" customFormat="1" ht="25.5" hidden="1" x14ac:dyDescent="0.2">
      <c r="A60" s="128"/>
      <c r="B60" s="164" t="s">
        <v>53</v>
      </c>
      <c r="C60" s="165" t="s">
        <v>51</v>
      </c>
      <c r="D60" s="161">
        <f>SUM(E60:H60)</f>
        <v>0</v>
      </c>
      <c r="E60" s="157"/>
      <c r="F60" s="157"/>
      <c r="G60" s="157"/>
      <c r="H60" s="166"/>
      <c r="I60" s="161">
        <f>SUM(J60:M60)</f>
        <v>0</v>
      </c>
      <c r="J60" s="157"/>
      <c r="K60" s="157"/>
      <c r="L60" s="157"/>
      <c r="M60" s="166"/>
      <c r="N60" s="161">
        <f>SUM(O60:R60)</f>
        <v>0</v>
      </c>
      <c r="O60" s="157"/>
      <c r="P60" s="157"/>
      <c r="Q60" s="157"/>
      <c r="R60" s="166"/>
      <c r="S60" s="195"/>
      <c r="T60" s="195"/>
      <c r="U60" s="195"/>
      <c r="V60" s="195"/>
    </row>
    <row r="61" spans="1:22" s="168" customFormat="1" hidden="1" x14ac:dyDescent="0.2">
      <c r="A61" s="128"/>
      <c r="B61" s="167" t="s">
        <v>54</v>
      </c>
      <c r="C61" s="160" t="s">
        <v>51</v>
      </c>
      <c r="D61" s="161">
        <f>D48-D58-D60</f>
        <v>0</v>
      </c>
      <c r="E61" s="162">
        <f>E63+E62</f>
        <v>0</v>
      </c>
      <c r="F61" s="162">
        <f t="shared" ref="F61:G61" si="6">F63+F62</f>
        <v>0</v>
      </c>
      <c r="G61" s="162">
        <f t="shared" si="6"/>
        <v>0</v>
      </c>
      <c r="H61" s="163">
        <f>H64+H63+H62</f>
        <v>0</v>
      </c>
      <c r="I61" s="161">
        <f>I48-I58-I60</f>
        <v>0</v>
      </c>
      <c r="J61" s="162">
        <f>J63+J62</f>
        <v>0</v>
      </c>
      <c r="K61" s="162">
        <f t="shared" ref="K61:L61" si="7">K63+K62</f>
        <v>0</v>
      </c>
      <c r="L61" s="162">
        <f t="shared" si="7"/>
        <v>0</v>
      </c>
      <c r="M61" s="163">
        <f>M64+M63+M62</f>
        <v>0</v>
      </c>
      <c r="N61" s="161">
        <f>N48-N58-N60</f>
        <v>0</v>
      </c>
      <c r="O61" s="162">
        <f>O63+O62</f>
        <v>0</v>
      </c>
      <c r="P61" s="162">
        <f t="shared" ref="P61:Q61" si="8">P63+P62</f>
        <v>0</v>
      </c>
      <c r="Q61" s="162">
        <f t="shared" si="8"/>
        <v>0</v>
      </c>
      <c r="R61" s="163">
        <f>R64+R63+R62</f>
        <v>0</v>
      </c>
      <c r="S61" s="195"/>
      <c r="T61" s="195"/>
      <c r="U61" s="195"/>
      <c r="V61" s="195"/>
    </row>
    <row r="62" spans="1:22" s="168" customFormat="1" ht="25.5" hidden="1" x14ac:dyDescent="0.2">
      <c r="A62" s="128"/>
      <c r="B62" s="282" t="s">
        <v>55</v>
      </c>
      <c r="C62" s="203" t="s">
        <v>51</v>
      </c>
      <c r="D62" s="158">
        <f>SUM(E62:H62)</f>
        <v>0</v>
      </c>
      <c r="E62" s="157"/>
      <c r="F62" s="157"/>
      <c r="G62" s="157"/>
      <c r="H62" s="157"/>
      <c r="I62" s="158">
        <f>SUM(J62:M62)</f>
        <v>0</v>
      </c>
      <c r="J62" s="157"/>
      <c r="K62" s="157"/>
      <c r="L62" s="157"/>
      <c r="M62" s="157"/>
      <c r="N62" s="158">
        <f>SUM(O62:R62)</f>
        <v>0</v>
      </c>
      <c r="O62" s="157"/>
      <c r="P62" s="157"/>
      <c r="Q62" s="157"/>
      <c r="R62" s="157"/>
      <c r="S62" s="195"/>
      <c r="T62" s="195"/>
      <c r="U62" s="195"/>
      <c r="V62" s="195"/>
    </row>
    <row r="63" spans="1:22" s="168" customFormat="1" ht="13.5" hidden="1" thickBot="1" x14ac:dyDescent="0.25">
      <c r="A63" s="128"/>
      <c r="B63" s="283" t="s">
        <v>56</v>
      </c>
      <c r="C63" s="205" t="s">
        <v>51</v>
      </c>
      <c r="D63" s="206">
        <f>SUM(E63:H63)</f>
        <v>0</v>
      </c>
      <c r="E63" s="207"/>
      <c r="F63" s="207"/>
      <c r="G63" s="207"/>
      <c r="H63" s="208"/>
      <c r="I63" s="206">
        <f>SUM(J63:M63)</f>
        <v>0</v>
      </c>
      <c r="J63" s="207"/>
      <c r="K63" s="207"/>
      <c r="L63" s="207"/>
      <c r="M63" s="208"/>
      <c r="N63" s="206">
        <f>SUM(O63:R63)</f>
        <v>0</v>
      </c>
      <c r="O63" s="207"/>
      <c r="P63" s="207"/>
      <c r="Q63" s="207"/>
      <c r="R63" s="208"/>
      <c r="S63" s="195"/>
      <c r="T63" s="195"/>
      <c r="U63" s="195"/>
      <c r="V63" s="195"/>
    </row>
    <row r="64" spans="1:22" s="168" customFormat="1" hidden="1" x14ac:dyDescent="0.2">
      <c r="A64" s="128"/>
      <c r="B64" s="128"/>
      <c r="C64" s="194"/>
      <c r="D64" s="195"/>
      <c r="E64" s="195"/>
      <c r="F64" s="195"/>
      <c r="G64" s="195"/>
      <c r="H64" s="195"/>
      <c r="I64" s="195"/>
      <c r="J64" s="195"/>
      <c r="K64" s="195"/>
      <c r="L64" s="195"/>
      <c r="M64" s="195"/>
      <c r="N64" s="195"/>
      <c r="O64" s="195"/>
      <c r="P64" s="195"/>
      <c r="Q64" s="195"/>
      <c r="R64" s="195"/>
      <c r="S64" s="195"/>
      <c r="T64" s="195"/>
      <c r="U64" s="195"/>
      <c r="V64" s="195"/>
    </row>
    <row r="65" spans="1:22" s="168" customFormat="1" hidden="1" x14ac:dyDescent="0.2">
      <c r="A65" s="128"/>
      <c r="B65" s="128"/>
      <c r="C65" s="194"/>
      <c r="D65" s="195"/>
      <c r="E65" s="195"/>
      <c r="F65" s="195"/>
      <c r="G65" s="195"/>
      <c r="H65" s="195"/>
      <c r="I65" s="195"/>
      <c r="J65" s="195"/>
      <c r="K65" s="195"/>
      <c r="L65" s="195"/>
      <c r="M65" s="195"/>
      <c r="N65" s="195"/>
      <c r="O65" s="195"/>
      <c r="P65" s="195"/>
      <c r="Q65" s="195"/>
      <c r="R65" s="195"/>
      <c r="S65" s="195"/>
      <c r="T65" s="195"/>
      <c r="U65" s="195"/>
      <c r="V65" s="195"/>
    </row>
    <row r="66" spans="1:22" s="168" customFormat="1" hidden="1" x14ac:dyDescent="0.2">
      <c r="A66" s="128"/>
      <c r="B66" s="129" t="s">
        <v>59</v>
      </c>
      <c r="C66" s="189"/>
      <c r="D66" s="190"/>
      <c r="E66" s="191"/>
      <c r="F66" s="191"/>
      <c r="G66" s="191"/>
      <c r="H66" s="191"/>
      <c r="I66" s="190"/>
      <c r="J66" s="193"/>
      <c r="K66" s="193"/>
      <c r="L66" s="193"/>
      <c r="M66" s="193"/>
      <c r="N66" s="190"/>
      <c r="O66" s="193"/>
      <c r="P66" s="193"/>
      <c r="Q66" s="193"/>
      <c r="R66" s="193"/>
      <c r="S66" s="195"/>
      <c r="T66" s="195"/>
      <c r="U66" s="195"/>
      <c r="V66" s="195"/>
    </row>
    <row r="67" spans="1:22" s="168" customFormat="1" hidden="1" x14ac:dyDescent="0.2">
      <c r="A67" s="128"/>
      <c r="B67" s="128"/>
      <c r="C67" s="194"/>
      <c r="D67" s="195"/>
      <c r="E67" s="195"/>
      <c r="F67" s="195"/>
      <c r="G67" s="195"/>
      <c r="H67" s="195"/>
      <c r="I67" s="195"/>
      <c r="J67" s="195"/>
      <c r="K67" s="195"/>
      <c r="L67" s="195"/>
      <c r="M67" s="195"/>
      <c r="N67" s="195"/>
      <c r="O67" s="195"/>
      <c r="P67" s="195"/>
      <c r="Q67" s="195"/>
      <c r="R67" s="195"/>
      <c r="S67" s="195"/>
      <c r="T67" s="195"/>
      <c r="U67" s="195"/>
      <c r="V67" s="195"/>
    </row>
    <row r="68" spans="1:22" s="168" customFormat="1" ht="12.75" hidden="1" customHeight="1" x14ac:dyDescent="0.2">
      <c r="A68" s="128"/>
      <c r="B68" s="321" t="s">
        <v>1</v>
      </c>
      <c r="C68" s="321" t="s">
        <v>35</v>
      </c>
      <c r="D68" s="324" t="s">
        <v>32</v>
      </c>
      <c r="E68" s="325"/>
      <c r="F68" s="325"/>
      <c r="G68" s="325"/>
      <c r="H68" s="325"/>
      <c r="I68" s="325"/>
      <c r="J68" s="325"/>
      <c r="K68" s="325"/>
      <c r="L68" s="325"/>
      <c r="M68" s="325"/>
      <c r="N68" s="325"/>
      <c r="O68" s="325"/>
      <c r="P68" s="325"/>
      <c r="Q68" s="325"/>
      <c r="R68" s="326"/>
      <c r="S68" s="195"/>
      <c r="T68" s="195"/>
      <c r="U68" s="195"/>
      <c r="V68" s="195"/>
    </row>
    <row r="69" spans="1:22" s="168" customFormat="1" ht="12.75" hidden="1" customHeight="1" x14ac:dyDescent="0.2">
      <c r="A69" s="128"/>
      <c r="B69" s="322"/>
      <c r="C69" s="322"/>
      <c r="D69" s="327" t="s">
        <v>4</v>
      </c>
      <c r="E69" s="328"/>
      <c r="F69" s="328"/>
      <c r="G69" s="328"/>
      <c r="H69" s="328"/>
      <c r="I69" s="328" t="s">
        <v>5</v>
      </c>
      <c r="J69" s="328"/>
      <c r="K69" s="328"/>
      <c r="L69" s="328"/>
      <c r="M69" s="328"/>
      <c r="N69" s="328" t="s">
        <v>6</v>
      </c>
      <c r="O69" s="328"/>
      <c r="P69" s="328"/>
      <c r="Q69" s="328"/>
      <c r="R69" s="329"/>
      <c r="S69" s="195"/>
      <c r="T69" s="195"/>
      <c r="U69" s="195"/>
      <c r="V69" s="195"/>
    </row>
    <row r="70" spans="1:22" s="168" customFormat="1" ht="13.5" hidden="1" thickBot="1" x14ac:dyDescent="0.25">
      <c r="A70" s="128"/>
      <c r="B70" s="323"/>
      <c r="C70" s="323"/>
      <c r="D70" s="135" t="s">
        <v>7</v>
      </c>
      <c r="E70" s="136" t="s">
        <v>8</v>
      </c>
      <c r="F70" s="136" t="s">
        <v>9</v>
      </c>
      <c r="G70" s="136" t="s">
        <v>10</v>
      </c>
      <c r="H70" s="136" t="s">
        <v>11</v>
      </c>
      <c r="I70" s="137" t="s">
        <v>7</v>
      </c>
      <c r="J70" s="137" t="s">
        <v>8</v>
      </c>
      <c r="K70" s="137" t="s">
        <v>9</v>
      </c>
      <c r="L70" s="137" t="s">
        <v>10</v>
      </c>
      <c r="M70" s="137" t="s">
        <v>11</v>
      </c>
      <c r="N70" s="136" t="s">
        <v>7</v>
      </c>
      <c r="O70" s="136" t="s">
        <v>8</v>
      </c>
      <c r="P70" s="136" t="s">
        <v>9</v>
      </c>
      <c r="Q70" s="136" t="s">
        <v>10</v>
      </c>
      <c r="R70" s="138" t="s">
        <v>11</v>
      </c>
      <c r="S70" s="195"/>
      <c r="T70" s="195"/>
      <c r="U70" s="195"/>
      <c r="V70" s="195"/>
    </row>
    <row r="71" spans="1:22" s="168" customFormat="1" hidden="1" x14ac:dyDescent="0.2">
      <c r="A71" s="128"/>
      <c r="B71" s="196" t="s">
        <v>50</v>
      </c>
      <c r="C71" s="141" t="s">
        <v>51</v>
      </c>
      <c r="D71" s="209">
        <f>D83+D81</f>
        <v>0</v>
      </c>
      <c r="E71" s="210">
        <f>E80+E79+E78+E77</f>
        <v>13.663377408993576</v>
      </c>
      <c r="F71" s="210">
        <f>F80+F79+F78+F77+F72</f>
        <v>0</v>
      </c>
      <c r="G71" s="210">
        <f>G80+G79+G78+G77+G72</f>
        <v>20.433425731620268</v>
      </c>
      <c r="H71" s="211">
        <f>H80+H79+H78+H77+H72</f>
        <v>16.395565132048532</v>
      </c>
      <c r="I71" s="209">
        <f>I83+I81</f>
        <v>0</v>
      </c>
      <c r="J71" s="210">
        <f>J80+J79+J78+J77</f>
        <v>13.849574946466809</v>
      </c>
      <c r="K71" s="210">
        <f>K80+K79+K78+K77+K72</f>
        <v>0</v>
      </c>
      <c r="L71" s="210">
        <f>L80+L79+L78+L77+L72</f>
        <v>20.214875017844395</v>
      </c>
      <c r="M71" s="212">
        <f>M80+M79+M78+M77+M72</f>
        <v>15.784689507494644</v>
      </c>
      <c r="N71" s="209">
        <f>N83+N81</f>
        <v>0</v>
      </c>
      <c r="O71" s="210">
        <f>O80+O79+O78+O77</f>
        <v>13.477179871520342</v>
      </c>
      <c r="P71" s="210">
        <f>P80+P79+P78+P77+P72</f>
        <v>0</v>
      </c>
      <c r="Q71" s="210">
        <f>Q80+Q79+Q78+Q77+Q72</f>
        <v>20.651976445396144</v>
      </c>
      <c r="R71" s="211">
        <f>R80+R79+R78+R77+R72</f>
        <v>17.006440756602423</v>
      </c>
      <c r="S71" s="195"/>
      <c r="T71" s="195"/>
      <c r="U71" s="195"/>
      <c r="V71" s="195"/>
    </row>
    <row r="72" spans="1:22" s="168" customFormat="1" hidden="1" x14ac:dyDescent="0.2">
      <c r="A72" s="128"/>
      <c r="B72" s="198" t="s">
        <v>14</v>
      </c>
      <c r="C72" s="147" t="s">
        <v>51</v>
      </c>
      <c r="D72" s="213" t="s">
        <v>15</v>
      </c>
      <c r="E72" s="214" t="s">
        <v>15</v>
      </c>
      <c r="F72" s="215">
        <f>F74</f>
        <v>0</v>
      </c>
      <c r="G72" s="215">
        <f>G74+G75</f>
        <v>13.663377408993576</v>
      </c>
      <c r="H72" s="216">
        <f>H76</f>
        <v>16.395565132048532</v>
      </c>
      <c r="I72" s="213" t="s">
        <v>15</v>
      </c>
      <c r="J72" s="214" t="s">
        <v>15</v>
      </c>
      <c r="K72" s="215">
        <f>K74</f>
        <v>0</v>
      </c>
      <c r="L72" s="215">
        <f>L74+L75</f>
        <v>13.849574946466809</v>
      </c>
      <c r="M72" s="217">
        <f>M76</f>
        <v>15.784689507494644</v>
      </c>
      <c r="N72" s="213" t="s">
        <v>15</v>
      </c>
      <c r="O72" s="214" t="s">
        <v>15</v>
      </c>
      <c r="P72" s="215">
        <f>P74</f>
        <v>0</v>
      </c>
      <c r="Q72" s="215">
        <f>Q74+Q75</f>
        <v>13.477179871520342</v>
      </c>
      <c r="R72" s="216">
        <f>R76</f>
        <v>17.006440756602423</v>
      </c>
      <c r="S72" s="195"/>
      <c r="T72" s="195"/>
      <c r="U72" s="195"/>
      <c r="V72" s="195"/>
    </row>
    <row r="73" spans="1:22" s="168" customFormat="1" hidden="1" x14ac:dyDescent="0.2">
      <c r="A73" s="128"/>
      <c r="B73" s="198" t="s">
        <v>16</v>
      </c>
      <c r="C73" s="147" t="s">
        <v>51</v>
      </c>
      <c r="D73" s="213" t="s">
        <v>15</v>
      </c>
      <c r="E73" s="214" t="s">
        <v>15</v>
      </c>
      <c r="F73" s="214" t="s">
        <v>15</v>
      </c>
      <c r="G73" s="214" t="s">
        <v>15</v>
      </c>
      <c r="H73" s="218" t="s">
        <v>15</v>
      </c>
      <c r="I73" s="213" t="s">
        <v>15</v>
      </c>
      <c r="J73" s="214" t="s">
        <v>15</v>
      </c>
      <c r="K73" s="214" t="s">
        <v>15</v>
      </c>
      <c r="L73" s="214" t="s">
        <v>15</v>
      </c>
      <c r="M73" s="219" t="s">
        <v>15</v>
      </c>
      <c r="N73" s="213" t="s">
        <v>15</v>
      </c>
      <c r="O73" s="214" t="s">
        <v>15</v>
      </c>
      <c r="P73" s="214" t="s">
        <v>15</v>
      </c>
      <c r="Q73" s="214" t="s">
        <v>15</v>
      </c>
      <c r="R73" s="218" t="s">
        <v>15</v>
      </c>
      <c r="S73" s="195"/>
      <c r="T73" s="195"/>
      <c r="U73" s="195"/>
      <c r="V73" s="195"/>
    </row>
    <row r="74" spans="1:22" s="168" customFormat="1" hidden="1" x14ac:dyDescent="0.2">
      <c r="A74" s="128"/>
      <c r="B74" s="199" t="s">
        <v>8</v>
      </c>
      <c r="C74" s="154" t="s">
        <v>51</v>
      </c>
      <c r="D74" s="220" t="s">
        <v>15</v>
      </c>
      <c r="E74" s="221" t="s">
        <v>15</v>
      </c>
      <c r="F74" s="215">
        <f>F27-F51</f>
        <v>0</v>
      </c>
      <c r="G74" s="215">
        <f>G27-G51</f>
        <v>13.663377408993576</v>
      </c>
      <c r="H74" s="222" t="s">
        <v>15</v>
      </c>
      <c r="I74" s="220" t="s">
        <v>15</v>
      </c>
      <c r="J74" s="221" t="s">
        <v>15</v>
      </c>
      <c r="K74" s="215">
        <f>K27-K51</f>
        <v>0</v>
      </c>
      <c r="L74" s="215">
        <f>L27-L51</f>
        <v>13.849574946466809</v>
      </c>
      <c r="M74" s="219" t="s">
        <v>15</v>
      </c>
      <c r="N74" s="220" t="s">
        <v>15</v>
      </c>
      <c r="O74" s="221" t="s">
        <v>15</v>
      </c>
      <c r="P74" s="215">
        <f>P27-P51</f>
        <v>0</v>
      </c>
      <c r="Q74" s="215">
        <f>Q27-Q51</f>
        <v>13.477179871520342</v>
      </c>
      <c r="R74" s="218" t="s">
        <v>15</v>
      </c>
      <c r="S74" s="195"/>
      <c r="T74" s="195"/>
      <c r="U74" s="195"/>
      <c r="V74" s="195"/>
    </row>
    <row r="75" spans="1:22" s="168" customFormat="1" hidden="1" x14ac:dyDescent="0.2">
      <c r="A75" s="128"/>
      <c r="B75" s="199" t="s">
        <v>9</v>
      </c>
      <c r="C75" s="154" t="s">
        <v>51</v>
      </c>
      <c r="D75" s="220" t="s">
        <v>15</v>
      </c>
      <c r="E75" s="221" t="s">
        <v>15</v>
      </c>
      <c r="F75" s="214" t="s">
        <v>15</v>
      </c>
      <c r="G75" s="215">
        <f>G28-G52</f>
        <v>0</v>
      </c>
      <c r="H75" s="222" t="s">
        <v>15</v>
      </c>
      <c r="I75" s="220" t="s">
        <v>15</v>
      </c>
      <c r="J75" s="221" t="s">
        <v>15</v>
      </c>
      <c r="K75" s="221" t="s">
        <v>15</v>
      </c>
      <c r="L75" s="215">
        <f>L28-L52</f>
        <v>0</v>
      </c>
      <c r="M75" s="219" t="s">
        <v>15</v>
      </c>
      <c r="N75" s="220" t="s">
        <v>15</v>
      </c>
      <c r="O75" s="221" t="s">
        <v>15</v>
      </c>
      <c r="P75" s="221" t="s">
        <v>15</v>
      </c>
      <c r="Q75" s="215">
        <f>Q28-Q52</f>
        <v>0</v>
      </c>
      <c r="R75" s="218" t="s">
        <v>15</v>
      </c>
      <c r="S75" s="195"/>
      <c r="T75" s="195"/>
      <c r="U75" s="195"/>
      <c r="V75" s="195"/>
    </row>
    <row r="76" spans="1:22" s="168" customFormat="1" hidden="1" x14ac:dyDescent="0.2">
      <c r="A76" s="128"/>
      <c r="B76" s="199" t="s">
        <v>10</v>
      </c>
      <c r="C76" s="154" t="s">
        <v>51</v>
      </c>
      <c r="D76" s="220" t="s">
        <v>15</v>
      </c>
      <c r="E76" s="221" t="s">
        <v>15</v>
      </c>
      <c r="F76" s="221" t="s">
        <v>15</v>
      </c>
      <c r="G76" s="221" t="s">
        <v>15</v>
      </c>
      <c r="H76" s="216">
        <f>H29-H53</f>
        <v>16.395565132048532</v>
      </c>
      <c r="I76" s="220" t="s">
        <v>15</v>
      </c>
      <c r="J76" s="221" t="s">
        <v>15</v>
      </c>
      <c r="K76" s="221" t="s">
        <v>15</v>
      </c>
      <c r="L76" s="221" t="s">
        <v>15</v>
      </c>
      <c r="M76" s="217">
        <f>M29-M53</f>
        <v>15.784689507494644</v>
      </c>
      <c r="N76" s="220" t="s">
        <v>15</v>
      </c>
      <c r="O76" s="221" t="s">
        <v>15</v>
      </c>
      <c r="P76" s="221" t="s">
        <v>15</v>
      </c>
      <c r="Q76" s="221" t="s">
        <v>15</v>
      </c>
      <c r="R76" s="216">
        <f>R29-R53</f>
        <v>17.006440756602423</v>
      </c>
      <c r="S76" s="195"/>
      <c r="T76" s="195"/>
      <c r="U76" s="195"/>
      <c r="V76" s="195"/>
    </row>
    <row r="77" spans="1:22" s="168" customFormat="1" hidden="1" x14ac:dyDescent="0.2">
      <c r="A77" s="128"/>
      <c r="B77" s="199" t="s">
        <v>17</v>
      </c>
      <c r="C77" s="154" t="s">
        <v>51</v>
      </c>
      <c r="D77" s="223">
        <f>SUM(E77:H77)</f>
        <v>5.3411511420413991</v>
      </c>
      <c r="E77" s="215">
        <f t="shared" ref="E77:G80" si="9">E30-E54</f>
        <v>5.3411511420413991</v>
      </c>
      <c r="F77" s="215">
        <f t="shared" si="9"/>
        <v>0</v>
      </c>
      <c r="G77" s="215">
        <f t="shared" si="9"/>
        <v>0</v>
      </c>
      <c r="H77" s="216">
        <f>H30-H54</f>
        <v>0</v>
      </c>
      <c r="I77" s="223">
        <f>SUM(J77:M77)</f>
        <v>5.3257862241256246</v>
      </c>
      <c r="J77" s="215">
        <f t="shared" ref="J77:L80" si="10">J30-J54</f>
        <v>5.3257862241256246</v>
      </c>
      <c r="K77" s="215">
        <f t="shared" si="10"/>
        <v>0</v>
      </c>
      <c r="L77" s="215">
        <f t="shared" si="10"/>
        <v>0</v>
      </c>
      <c r="M77" s="217">
        <f>M30-M54</f>
        <v>0</v>
      </c>
      <c r="N77" s="223">
        <f>SUM(O77:R77)</f>
        <v>5.3565160599571735</v>
      </c>
      <c r="O77" s="215">
        <f t="shared" ref="O77:Q80" si="11">O30-O54</f>
        <v>5.3565160599571735</v>
      </c>
      <c r="P77" s="215">
        <f t="shared" si="11"/>
        <v>0</v>
      </c>
      <c r="Q77" s="215">
        <f t="shared" si="11"/>
        <v>0</v>
      </c>
      <c r="R77" s="216">
        <f>R30-R54</f>
        <v>0</v>
      </c>
      <c r="S77" s="195"/>
      <c r="T77" s="195"/>
      <c r="U77" s="195"/>
      <c r="V77" s="195"/>
    </row>
    <row r="78" spans="1:22" s="168" customFormat="1" hidden="1" x14ac:dyDescent="0.2">
      <c r="A78" s="128"/>
      <c r="B78" s="199" t="s">
        <v>18</v>
      </c>
      <c r="C78" s="154" t="s">
        <v>51</v>
      </c>
      <c r="D78" s="223">
        <f>SUM(E78:H78)</f>
        <v>0</v>
      </c>
      <c r="E78" s="215">
        <f t="shared" si="9"/>
        <v>0</v>
      </c>
      <c r="F78" s="215">
        <f t="shared" si="9"/>
        <v>0</v>
      </c>
      <c r="G78" s="215">
        <f t="shared" si="9"/>
        <v>0</v>
      </c>
      <c r="H78" s="216">
        <f>H31-H55</f>
        <v>0</v>
      </c>
      <c r="I78" s="223">
        <f>SUM(J78:M78)</f>
        <v>0</v>
      </c>
      <c r="J78" s="215">
        <f t="shared" si="10"/>
        <v>0</v>
      </c>
      <c r="K78" s="215">
        <f t="shared" si="10"/>
        <v>0</v>
      </c>
      <c r="L78" s="215">
        <f t="shared" si="10"/>
        <v>0</v>
      </c>
      <c r="M78" s="217">
        <f>M31-M55</f>
        <v>0</v>
      </c>
      <c r="N78" s="223">
        <f>SUM(O78:R78)</f>
        <v>0</v>
      </c>
      <c r="O78" s="215">
        <f t="shared" si="11"/>
        <v>0</v>
      </c>
      <c r="P78" s="215">
        <f t="shared" si="11"/>
        <v>0</v>
      </c>
      <c r="Q78" s="215">
        <f t="shared" si="11"/>
        <v>0</v>
      </c>
      <c r="R78" s="216">
        <f>R31-R55</f>
        <v>0</v>
      </c>
      <c r="S78" s="195"/>
      <c r="T78" s="195"/>
      <c r="U78" s="195"/>
      <c r="V78" s="195"/>
    </row>
    <row r="79" spans="1:22" s="168" customFormat="1" hidden="1" x14ac:dyDescent="0.2">
      <c r="A79" s="128"/>
      <c r="B79" s="153" t="s">
        <v>30</v>
      </c>
      <c r="C79" s="154" t="s">
        <v>51</v>
      </c>
      <c r="D79" s="223">
        <f>SUM(E79:H79)</f>
        <v>9.493341862955031</v>
      </c>
      <c r="E79" s="215">
        <f t="shared" si="9"/>
        <v>8.3222262669521765</v>
      </c>
      <c r="F79" s="215">
        <f t="shared" si="9"/>
        <v>0</v>
      </c>
      <c r="G79" s="215">
        <f t="shared" si="9"/>
        <v>1.1711155960028552</v>
      </c>
      <c r="H79" s="216">
        <f>H32-H56</f>
        <v>0</v>
      </c>
      <c r="I79" s="223">
        <f>SUM(J79:M79)</f>
        <v>9.2282668807994277</v>
      </c>
      <c r="J79" s="215">
        <f t="shared" si="10"/>
        <v>8.5237887223411839</v>
      </c>
      <c r="K79" s="215">
        <f t="shared" si="10"/>
        <v>0</v>
      </c>
      <c r="L79" s="215">
        <f t="shared" si="10"/>
        <v>0.70447815845824413</v>
      </c>
      <c r="M79" s="217">
        <f>M32-M56</f>
        <v>0</v>
      </c>
      <c r="N79" s="223">
        <f>SUM(O79:R79)</f>
        <v>9.7584168451106361</v>
      </c>
      <c r="O79" s="215">
        <f t="shared" si="11"/>
        <v>8.1206638115631691</v>
      </c>
      <c r="P79" s="215">
        <f t="shared" si="11"/>
        <v>0</v>
      </c>
      <c r="Q79" s="215">
        <f t="shared" si="11"/>
        <v>1.6377530335474664</v>
      </c>
      <c r="R79" s="216">
        <f>R32-R56</f>
        <v>0</v>
      </c>
      <c r="S79" s="195"/>
      <c r="T79" s="195"/>
      <c r="U79" s="195"/>
      <c r="V79" s="195"/>
    </row>
    <row r="80" spans="1:22" s="168" customFormat="1" ht="25.5" hidden="1" x14ac:dyDescent="0.2">
      <c r="A80" s="128"/>
      <c r="B80" s="153" t="s">
        <v>20</v>
      </c>
      <c r="C80" s="154" t="s">
        <v>51</v>
      </c>
      <c r="D80" s="223">
        <f>SUM(E80:H80)</f>
        <v>5.5989327266238389</v>
      </c>
      <c r="E80" s="215">
        <f t="shared" si="9"/>
        <v>0</v>
      </c>
      <c r="F80" s="215">
        <f t="shared" si="9"/>
        <v>0</v>
      </c>
      <c r="G80" s="215">
        <f t="shared" si="9"/>
        <v>5.5989327266238389</v>
      </c>
      <c r="H80" s="216">
        <f>H33-H57</f>
        <v>0</v>
      </c>
      <c r="I80" s="223">
        <f>SUM(J80:M80)</f>
        <v>5.6608219129193431</v>
      </c>
      <c r="J80" s="215">
        <f t="shared" si="10"/>
        <v>0</v>
      </c>
      <c r="K80" s="215">
        <f t="shared" si="10"/>
        <v>0</v>
      </c>
      <c r="L80" s="215">
        <f t="shared" si="10"/>
        <v>5.6608219129193431</v>
      </c>
      <c r="M80" s="217">
        <f>M33-M57</f>
        <v>0</v>
      </c>
      <c r="N80" s="223">
        <f>SUM(O80:R80)</f>
        <v>5.5370435403283373</v>
      </c>
      <c r="O80" s="215">
        <f t="shared" si="11"/>
        <v>0</v>
      </c>
      <c r="P80" s="215">
        <f t="shared" si="11"/>
        <v>0</v>
      </c>
      <c r="Q80" s="215">
        <f t="shared" si="11"/>
        <v>5.5370435403283373</v>
      </c>
      <c r="R80" s="216">
        <f>R33-R57</f>
        <v>0</v>
      </c>
      <c r="S80" s="195"/>
      <c r="T80" s="195"/>
      <c r="U80" s="195"/>
      <c r="V80" s="195"/>
    </row>
    <row r="81" spans="1:22" s="168" customFormat="1" hidden="1" x14ac:dyDescent="0.2">
      <c r="A81" s="128"/>
      <c r="B81" s="319" t="s">
        <v>21</v>
      </c>
      <c r="C81" s="197" t="s">
        <v>51</v>
      </c>
      <c r="D81" s="224">
        <f>SUM(E81:H81)</f>
        <v>0</v>
      </c>
      <c r="E81" s="225">
        <f>E71*E82/100</f>
        <v>0</v>
      </c>
      <c r="F81" s="225">
        <f>F71*F82/100</f>
        <v>0</v>
      </c>
      <c r="G81" s="225">
        <f>G71*G82/100</f>
        <v>0</v>
      </c>
      <c r="H81" s="226">
        <f>H71*H82/100</f>
        <v>0</v>
      </c>
      <c r="I81" s="223">
        <f>SUM(J81:M81)</f>
        <v>0</v>
      </c>
      <c r="J81" s="225">
        <f>J71*J82/100</f>
        <v>0</v>
      </c>
      <c r="K81" s="225">
        <f>K71*K82/100</f>
        <v>0</v>
      </c>
      <c r="L81" s="225">
        <f>L71*L82/100</f>
        <v>0</v>
      </c>
      <c r="M81" s="227">
        <f>M71*M82/100</f>
        <v>0</v>
      </c>
      <c r="N81" s="224">
        <f>SUM(O81:R81)</f>
        <v>0</v>
      </c>
      <c r="O81" s="225">
        <f>O71*O82/100</f>
        <v>0</v>
      </c>
      <c r="P81" s="225">
        <f>P71*P82/100</f>
        <v>0</v>
      </c>
      <c r="Q81" s="225">
        <f>Q71*Q82/100</f>
        <v>0</v>
      </c>
      <c r="R81" s="226">
        <f>R71*R82/100</f>
        <v>0</v>
      </c>
      <c r="S81" s="195"/>
      <c r="T81" s="195"/>
      <c r="U81" s="195"/>
      <c r="V81" s="195"/>
    </row>
    <row r="82" spans="1:22" s="168" customFormat="1" hidden="1" x14ac:dyDescent="0.2">
      <c r="A82" s="128"/>
      <c r="B82" s="320"/>
      <c r="C82" s="147" t="s">
        <v>22</v>
      </c>
      <c r="D82" s="228">
        <f>IFERROR(D81/D71*100,0)</f>
        <v>0</v>
      </c>
      <c r="E82" s="229">
        <f>IF($D$40=0,0,E35)</f>
        <v>0</v>
      </c>
      <c r="F82" s="229">
        <f>IF($D$40=0,0,F35)</f>
        <v>0</v>
      </c>
      <c r="G82" s="229">
        <f>IF($D$40=0,0,G35)</f>
        <v>0</v>
      </c>
      <c r="H82" s="230">
        <f>IF($D$40=0,0,H35)</f>
        <v>0</v>
      </c>
      <c r="I82" s="228">
        <f>IFERROR(I81/I71*100,0)</f>
        <v>0</v>
      </c>
      <c r="J82" s="225">
        <f>IF($I$40=0,0,J35)</f>
        <v>0</v>
      </c>
      <c r="K82" s="225">
        <f>IF($I$40=0,0,K35)</f>
        <v>0</v>
      </c>
      <c r="L82" s="225">
        <f>IF($I$40=0,0,L35)</f>
        <v>0</v>
      </c>
      <c r="M82" s="227">
        <f>IF($I$40=0,0,M35)</f>
        <v>0</v>
      </c>
      <c r="N82" s="228">
        <f>IFERROR(N81/N71*100,0)</f>
        <v>0</v>
      </c>
      <c r="O82" s="231">
        <f>IF($N$40=0,0,O35)</f>
        <v>0</v>
      </c>
      <c r="P82" s="231">
        <f>IF($N$40=0,0,P35)</f>
        <v>0</v>
      </c>
      <c r="Q82" s="231">
        <f>IF($N$40=0,0,Q35)</f>
        <v>0</v>
      </c>
      <c r="R82" s="232">
        <f>IF($N$40=0,0,R35)</f>
        <v>0</v>
      </c>
      <c r="S82" s="195"/>
      <c r="T82" s="195"/>
      <c r="U82" s="195"/>
      <c r="V82" s="195"/>
    </row>
    <row r="83" spans="1:22" s="168" customFormat="1" ht="26.25" hidden="1" thickBot="1" x14ac:dyDescent="0.25">
      <c r="A83" s="128"/>
      <c r="B83" s="270" t="s">
        <v>60</v>
      </c>
      <c r="C83" s="233" t="s">
        <v>51</v>
      </c>
      <c r="D83" s="234">
        <f>SUM(E83:H83)</f>
        <v>0</v>
      </c>
      <c r="E83" s="235">
        <f>E40</f>
        <v>0</v>
      </c>
      <c r="F83" s="235">
        <f>F40</f>
        <v>0</v>
      </c>
      <c r="G83" s="235">
        <f>G40</f>
        <v>0</v>
      </c>
      <c r="H83" s="236">
        <f>H40</f>
        <v>0</v>
      </c>
      <c r="I83" s="234">
        <f>SUM(J83:M83)</f>
        <v>0</v>
      </c>
      <c r="J83" s="235">
        <f>J40</f>
        <v>0</v>
      </c>
      <c r="K83" s="235">
        <f>K40</f>
        <v>0</v>
      </c>
      <c r="L83" s="235">
        <f>L40</f>
        <v>0</v>
      </c>
      <c r="M83" s="237">
        <f>M40</f>
        <v>0</v>
      </c>
      <c r="N83" s="234">
        <f>SUM(O83:R83)</f>
        <v>0</v>
      </c>
      <c r="O83" s="235">
        <f>O40</f>
        <v>0</v>
      </c>
      <c r="P83" s="235">
        <f>P40</f>
        <v>0</v>
      </c>
      <c r="Q83" s="235">
        <f>Q40</f>
        <v>0</v>
      </c>
      <c r="R83" s="236">
        <f>R40</f>
        <v>0</v>
      </c>
      <c r="S83" s="195"/>
      <c r="T83" s="195"/>
      <c r="U83" s="195"/>
      <c r="V83" s="195"/>
    </row>
    <row r="84" spans="1:22" s="168" customFormat="1" x14ac:dyDescent="0.2">
      <c r="A84" s="128"/>
      <c r="B84" s="128"/>
      <c r="C84" s="194"/>
      <c r="D84" s="195"/>
      <c r="E84" s="195"/>
      <c r="F84" s="195"/>
      <c r="G84" s="195"/>
      <c r="H84" s="195"/>
      <c r="I84" s="195"/>
      <c r="J84" s="195"/>
      <c r="K84" s="195"/>
      <c r="L84" s="195"/>
      <c r="M84" s="195"/>
      <c r="N84" s="195"/>
      <c r="O84" s="195"/>
      <c r="P84" s="195"/>
      <c r="Q84" s="195"/>
      <c r="R84" s="195"/>
      <c r="S84" s="195"/>
      <c r="T84" s="195"/>
      <c r="U84" s="195"/>
      <c r="V84" s="195"/>
    </row>
    <row r="85" spans="1:22" s="168" customFormat="1" x14ac:dyDescent="0.2">
      <c r="A85" s="128"/>
      <c r="C85" s="194"/>
      <c r="D85" s="195"/>
      <c r="E85" s="195"/>
      <c r="F85" s="195"/>
      <c r="G85" s="195"/>
      <c r="H85" s="195"/>
      <c r="I85" s="195"/>
      <c r="J85" s="195"/>
      <c r="K85" s="195"/>
      <c r="L85" s="195"/>
      <c r="M85" s="195"/>
      <c r="N85" s="195"/>
      <c r="O85" s="195"/>
      <c r="P85" s="195"/>
      <c r="Q85" s="195"/>
      <c r="R85" s="195"/>
      <c r="S85" s="195"/>
      <c r="T85" s="195"/>
      <c r="U85" s="195"/>
      <c r="V85" s="195"/>
    </row>
    <row r="86" spans="1:22" s="168" customFormat="1" ht="13.5" thickBot="1" x14ac:dyDescent="0.25">
      <c r="A86" s="128"/>
      <c r="B86" s="240" t="s">
        <v>61</v>
      </c>
      <c r="N86" s="195"/>
      <c r="O86" s="195"/>
      <c r="P86" s="195"/>
      <c r="Q86" s="195"/>
      <c r="R86" s="195"/>
      <c r="S86" s="195"/>
      <c r="T86" s="195"/>
      <c r="U86" s="195"/>
      <c r="V86" s="195"/>
    </row>
    <row r="87" spans="1:22" s="168" customFormat="1" ht="25.5" x14ac:dyDescent="0.2">
      <c r="A87" s="128"/>
      <c r="B87" s="284" t="s">
        <v>40</v>
      </c>
      <c r="C87" s="285" t="s">
        <v>35</v>
      </c>
      <c r="D87" s="286" t="s">
        <v>7</v>
      </c>
      <c r="E87" s="286" t="s">
        <v>8</v>
      </c>
      <c r="F87" s="286" t="s">
        <v>9</v>
      </c>
      <c r="G87" s="286" t="s">
        <v>10</v>
      </c>
      <c r="H87" s="287" t="s">
        <v>11</v>
      </c>
      <c r="I87" s="286" t="s">
        <v>7</v>
      </c>
      <c r="J87" s="286" t="s">
        <v>8</v>
      </c>
      <c r="K87" s="286" t="s">
        <v>9</v>
      </c>
      <c r="L87" s="286" t="s">
        <v>10</v>
      </c>
      <c r="M87" s="287" t="s">
        <v>11</v>
      </c>
      <c r="N87" s="286" t="s">
        <v>7</v>
      </c>
      <c r="O87" s="286" t="s">
        <v>8</v>
      </c>
      <c r="P87" s="286" t="s">
        <v>9</v>
      </c>
      <c r="Q87" s="286" t="s">
        <v>10</v>
      </c>
      <c r="R87" s="287" t="s">
        <v>11</v>
      </c>
      <c r="S87" s="195"/>
      <c r="T87" s="195"/>
      <c r="U87" s="195"/>
      <c r="V87" s="195"/>
    </row>
    <row r="88" spans="1:22" s="168" customFormat="1" x14ac:dyDescent="0.2">
      <c r="A88" s="128"/>
      <c r="B88" s="245" t="s">
        <v>41</v>
      </c>
      <c r="C88" s="147" t="s">
        <v>51</v>
      </c>
      <c r="D88" s="247">
        <f>SUM(E88:H88)</f>
        <v>3.1001800499643108</v>
      </c>
      <c r="E88" s="248"/>
      <c r="F88" s="248"/>
      <c r="G88" s="248">
        <f>'[3]Баланс ЭЭ'!G88/467/12*1000</f>
        <v>3.1001800499643108</v>
      </c>
      <c r="H88" s="288"/>
      <c r="I88" s="247">
        <f>SUM(J88:M88)</f>
        <v>3.073801213418986</v>
      </c>
      <c r="J88" s="248"/>
      <c r="K88" s="248"/>
      <c r="L88" s="248">
        <f>'[3]Баланс ЭЭ'!L88/467/6*1000</f>
        <v>3.073801213418986</v>
      </c>
      <c r="M88" s="288"/>
      <c r="N88" s="247">
        <f>SUM(O88:R88)</f>
        <v>3.1265588865096356</v>
      </c>
      <c r="O88" s="248"/>
      <c r="P88" s="248"/>
      <c r="Q88" s="248">
        <f>'[3]Баланс ЭЭ'!Q88/467/6*1000</f>
        <v>3.1265588865096356</v>
      </c>
      <c r="R88" s="288"/>
      <c r="S88" s="195"/>
      <c r="T88" s="195"/>
      <c r="U88" s="195"/>
      <c r="V88" s="195"/>
    </row>
    <row r="89" spans="1:22" s="168" customFormat="1" x14ac:dyDescent="0.2">
      <c r="A89" s="128"/>
      <c r="B89" s="245" t="s">
        <v>42</v>
      </c>
      <c r="C89" s="147" t="s">
        <v>51</v>
      </c>
      <c r="D89" s="247">
        <f>SUM(E89:H89)</f>
        <v>2.498751784439686</v>
      </c>
      <c r="E89" s="248"/>
      <c r="F89" s="248"/>
      <c r="G89" s="248">
        <f>'[3]Баланс ЭЭ'!G89/467/12*1000</f>
        <v>2.498751784439686</v>
      </c>
      <c r="H89" s="288"/>
      <c r="I89" s="247">
        <f>SUM(J89:M89)</f>
        <v>2.5870189150606708</v>
      </c>
      <c r="J89" s="248"/>
      <c r="K89" s="248"/>
      <c r="L89" s="248">
        <f>'[3]Баланс ЭЭ'!L89/467/6*1000</f>
        <v>2.5870189150606708</v>
      </c>
      <c r="M89" s="288"/>
      <c r="N89" s="247">
        <f>SUM(O89:R89)</f>
        <v>2.4104846538187008</v>
      </c>
      <c r="O89" s="248"/>
      <c r="P89" s="248"/>
      <c r="Q89" s="248">
        <f>'[3]Баланс ЭЭ'!Q89/467/6*1000</f>
        <v>2.4104846538187008</v>
      </c>
      <c r="R89" s="288"/>
      <c r="S89" s="195"/>
      <c r="T89" s="195"/>
      <c r="U89" s="195"/>
      <c r="V89" s="195"/>
    </row>
    <row r="90" spans="1:22" s="168" customFormat="1" x14ac:dyDescent="0.2">
      <c r="A90" s="128"/>
      <c r="B90" s="289"/>
      <c r="C90" s="147" t="s">
        <v>51</v>
      </c>
      <c r="D90" s="247">
        <f>SUM(E90:H90)</f>
        <v>0</v>
      </c>
      <c r="E90" s="248"/>
      <c r="F90" s="248"/>
      <c r="G90" s="248"/>
      <c r="H90" s="288"/>
      <c r="I90" s="247">
        <f>SUM(J90:M90)</f>
        <v>0</v>
      </c>
      <c r="J90" s="248"/>
      <c r="K90" s="248"/>
      <c r="L90" s="248"/>
      <c r="M90" s="288"/>
      <c r="N90" s="247">
        <f>SUM(O90:R90)</f>
        <v>0</v>
      </c>
      <c r="O90" s="248"/>
      <c r="P90" s="248"/>
      <c r="Q90" s="248"/>
      <c r="R90" s="288"/>
      <c r="S90" s="195"/>
      <c r="T90" s="195"/>
      <c r="U90" s="195"/>
      <c r="V90" s="195"/>
    </row>
    <row r="91" spans="1:22" s="168" customFormat="1" ht="13.5" thickBot="1" x14ac:dyDescent="0.25">
      <c r="A91" s="128"/>
      <c r="B91" s="289"/>
      <c r="C91" s="147" t="s">
        <v>51</v>
      </c>
      <c r="D91" s="247">
        <f>SUM(E91:H91)</f>
        <v>0</v>
      </c>
      <c r="E91" s="248"/>
      <c r="F91" s="248"/>
      <c r="G91" s="248"/>
      <c r="H91" s="290"/>
      <c r="I91" s="247">
        <f>SUM(J91:M91)</f>
        <v>0</v>
      </c>
      <c r="J91" s="248"/>
      <c r="K91" s="248"/>
      <c r="L91" s="248"/>
      <c r="M91" s="290"/>
      <c r="N91" s="247">
        <f>SUM(O91:R91)</f>
        <v>0</v>
      </c>
      <c r="O91" s="248"/>
      <c r="P91" s="248"/>
      <c r="Q91" s="248"/>
      <c r="R91" s="290"/>
      <c r="S91" s="195"/>
      <c r="T91" s="195"/>
      <c r="U91" s="195"/>
      <c r="V91" s="195"/>
    </row>
    <row r="92" spans="1:22" s="168" customFormat="1" ht="13.5" thickBot="1" x14ac:dyDescent="0.25">
      <c r="A92" s="128"/>
      <c r="B92" s="291" t="s">
        <v>43</v>
      </c>
      <c r="C92" s="147" t="s">
        <v>51</v>
      </c>
      <c r="D92" s="292">
        <f t="shared" ref="D92:R92" si="12">SUM(D88:D91)</f>
        <v>5.5989318344039969</v>
      </c>
      <c r="E92" s="292">
        <f t="shared" si="12"/>
        <v>0</v>
      </c>
      <c r="F92" s="292">
        <f t="shared" si="12"/>
        <v>0</v>
      </c>
      <c r="G92" s="292">
        <f t="shared" si="12"/>
        <v>5.5989318344039969</v>
      </c>
      <c r="H92" s="293">
        <f t="shared" si="12"/>
        <v>0</v>
      </c>
      <c r="I92" s="292">
        <f t="shared" si="12"/>
        <v>5.6608201284796564</v>
      </c>
      <c r="J92" s="292">
        <f t="shared" si="12"/>
        <v>0</v>
      </c>
      <c r="K92" s="292">
        <f t="shared" si="12"/>
        <v>0</v>
      </c>
      <c r="L92" s="292">
        <f t="shared" si="12"/>
        <v>5.6608201284796564</v>
      </c>
      <c r="M92" s="293">
        <f t="shared" si="12"/>
        <v>0</v>
      </c>
      <c r="N92" s="292">
        <f t="shared" si="12"/>
        <v>5.5370435403283365</v>
      </c>
      <c r="O92" s="292">
        <f t="shared" si="12"/>
        <v>0</v>
      </c>
      <c r="P92" s="292">
        <f t="shared" si="12"/>
        <v>0</v>
      </c>
      <c r="Q92" s="292">
        <f t="shared" si="12"/>
        <v>5.5370435403283365</v>
      </c>
      <c r="R92" s="293">
        <f t="shared" si="12"/>
        <v>0</v>
      </c>
      <c r="S92" s="195"/>
      <c r="T92" s="195"/>
      <c r="U92" s="195"/>
      <c r="V92" s="195"/>
    </row>
    <row r="93" spans="1:22" s="168" customFormat="1" x14ac:dyDescent="0.2">
      <c r="A93" s="128"/>
      <c r="B93" s="294"/>
      <c r="C93" s="252"/>
      <c r="D93" s="253">
        <f t="shared" ref="D93:R93" si="13">D33-D92</f>
        <v>8.9221984200804627E-7</v>
      </c>
      <c r="E93" s="253">
        <f t="shared" si="13"/>
        <v>0</v>
      </c>
      <c r="F93" s="253">
        <f t="shared" si="13"/>
        <v>0</v>
      </c>
      <c r="G93" s="253">
        <f>G33-G92</f>
        <v>8.9221984200804627E-7</v>
      </c>
      <c r="H93" s="253">
        <f t="shared" si="13"/>
        <v>0</v>
      </c>
      <c r="I93" s="253">
        <f t="shared" si="13"/>
        <v>1.7844396866806278E-6</v>
      </c>
      <c r="J93" s="253">
        <f t="shared" si="13"/>
        <v>0</v>
      </c>
      <c r="K93" s="253">
        <f t="shared" si="13"/>
        <v>0</v>
      </c>
      <c r="L93" s="253">
        <f t="shared" si="13"/>
        <v>1.7844396866806278E-6</v>
      </c>
      <c r="M93" s="253">
        <f t="shared" si="13"/>
        <v>0</v>
      </c>
      <c r="N93" s="253">
        <f t="shared" si="13"/>
        <v>0</v>
      </c>
      <c r="O93" s="253">
        <f t="shared" si="13"/>
        <v>0</v>
      </c>
      <c r="P93" s="253">
        <f t="shared" si="13"/>
        <v>0</v>
      </c>
      <c r="Q93" s="253">
        <f t="shared" si="13"/>
        <v>0</v>
      </c>
      <c r="R93" s="253">
        <f t="shared" si="13"/>
        <v>0</v>
      </c>
      <c r="S93" s="195"/>
      <c r="T93" s="195"/>
      <c r="U93" s="195"/>
      <c r="V93" s="195"/>
    </row>
    <row r="94" spans="1:22" s="168" customFormat="1" x14ac:dyDescent="0.2">
      <c r="A94" s="128"/>
      <c r="M94" s="195"/>
      <c r="N94" s="195"/>
      <c r="O94" s="195"/>
      <c r="P94" s="195"/>
      <c r="Q94" s="195"/>
      <c r="S94" s="195"/>
      <c r="T94" s="195"/>
      <c r="U94" s="195"/>
      <c r="V94" s="195"/>
    </row>
    <row r="95" spans="1:22" s="168" customFormat="1" hidden="1" x14ac:dyDescent="0.2">
      <c r="A95" s="128"/>
      <c r="B95" s="240" t="s">
        <v>62</v>
      </c>
      <c r="M95" s="195"/>
      <c r="N95" s="195"/>
      <c r="O95" s="195"/>
      <c r="P95" s="195"/>
      <c r="Q95" s="195"/>
      <c r="S95" s="195"/>
      <c r="T95" s="195"/>
      <c r="U95" s="195"/>
      <c r="V95" s="195"/>
    </row>
    <row r="96" spans="1:22" s="168" customFormat="1" ht="25.5" hidden="1" x14ac:dyDescent="0.2">
      <c r="A96" s="128"/>
      <c r="B96" s="295" t="s">
        <v>40</v>
      </c>
      <c r="C96" s="285" t="s">
        <v>35</v>
      </c>
      <c r="D96" s="286" t="s">
        <v>7</v>
      </c>
      <c r="E96" s="286" t="s">
        <v>8</v>
      </c>
      <c r="F96" s="286" t="s">
        <v>9</v>
      </c>
      <c r="G96" s="286" t="s">
        <v>10</v>
      </c>
      <c r="H96" s="287" t="s">
        <v>11</v>
      </c>
      <c r="I96" s="286" t="s">
        <v>7</v>
      </c>
      <c r="J96" s="286" t="s">
        <v>8</v>
      </c>
      <c r="K96" s="286" t="s">
        <v>9</v>
      </c>
      <c r="L96" s="286" t="s">
        <v>10</v>
      </c>
      <c r="M96" s="287" t="s">
        <v>11</v>
      </c>
      <c r="N96" s="286" t="s">
        <v>7</v>
      </c>
      <c r="O96" s="286" t="s">
        <v>8</v>
      </c>
      <c r="P96" s="286" t="s">
        <v>9</v>
      </c>
      <c r="Q96" s="286" t="s">
        <v>10</v>
      </c>
      <c r="R96" s="287" t="s">
        <v>11</v>
      </c>
      <c r="S96" s="195"/>
      <c r="T96" s="195"/>
      <c r="U96" s="195"/>
      <c r="V96" s="195"/>
    </row>
    <row r="97" spans="1:22" s="168" customFormat="1" hidden="1" x14ac:dyDescent="0.2">
      <c r="A97" s="128"/>
      <c r="B97" s="296"/>
      <c r="C97" s="147" t="s">
        <v>51</v>
      </c>
      <c r="D97" s="247">
        <f>SUM(E97:H97)</f>
        <v>0</v>
      </c>
      <c r="E97" s="248"/>
      <c r="F97" s="248"/>
      <c r="G97" s="248"/>
      <c r="H97" s="288"/>
      <c r="I97" s="247">
        <f>SUM(J97:M97)</f>
        <v>0</v>
      </c>
      <c r="J97" s="248"/>
      <c r="K97" s="248"/>
      <c r="L97" s="248"/>
      <c r="M97" s="288"/>
      <c r="N97" s="247">
        <f>SUM(O97:R97)</f>
        <v>0</v>
      </c>
      <c r="O97" s="248"/>
      <c r="P97" s="248"/>
      <c r="Q97" s="248"/>
      <c r="R97" s="288"/>
      <c r="S97" s="195"/>
      <c r="T97" s="195"/>
      <c r="U97" s="195"/>
      <c r="V97" s="195"/>
    </row>
    <row r="98" spans="1:22" s="168" customFormat="1" hidden="1" x14ac:dyDescent="0.2">
      <c r="A98" s="128"/>
      <c r="B98" s="245"/>
      <c r="C98" s="147" t="s">
        <v>51</v>
      </c>
      <c r="D98" s="247">
        <f>SUM(E98:H98)</f>
        <v>0</v>
      </c>
      <c r="E98" s="248"/>
      <c r="F98" s="248"/>
      <c r="G98" s="248"/>
      <c r="H98" s="288"/>
      <c r="I98" s="247">
        <f>SUM(J98:M98)</f>
        <v>0</v>
      </c>
      <c r="J98" s="248"/>
      <c r="K98" s="248"/>
      <c r="L98" s="248"/>
      <c r="M98" s="288"/>
      <c r="N98" s="247">
        <f>SUM(O98:R98)</f>
        <v>0</v>
      </c>
      <c r="O98" s="248"/>
      <c r="P98" s="248"/>
      <c r="Q98" s="248"/>
      <c r="R98" s="288"/>
      <c r="S98" s="195"/>
      <c r="T98" s="195"/>
      <c r="U98" s="195"/>
      <c r="V98" s="195"/>
    </row>
    <row r="99" spans="1:22" s="168" customFormat="1" hidden="1" x14ac:dyDescent="0.2">
      <c r="A99" s="128"/>
      <c r="B99" s="245"/>
      <c r="C99" s="147" t="s">
        <v>51</v>
      </c>
      <c r="D99" s="247">
        <f>SUM(E99:H99)</f>
        <v>0</v>
      </c>
      <c r="E99" s="248"/>
      <c r="F99" s="248"/>
      <c r="G99" s="248"/>
      <c r="H99" s="288"/>
      <c r="I99" s="247">
        <f>SUM(J99:M99)</f>
        <v>0</v>
      </c>
      <c r="J99" s="248"/>
      <c r="K99" s="248"/>
      <c r="L99" s="248"/>
      <c r="M99" s="288"/>
      <c r="N99" s="247">
        <f>SUM(O99:R99)</f>
        <v>0</v>
      </c>
      <c r="O99" s="248"/>
      <c r="P99" s="248"/>
      <c r="Q99" s="248"/>
      <c r="R99" s="288"/>
      <c r="S99" s="195"/>
      <c r="T99" s="195"/>
      <c r="U99" s="195"/>
      <c r="V99" s="195"/>
    </row>
    <row r="100" spans="1:22" s="168" customFormat="1" ht="13.5" hidden="1" thickBot="1" x14ac:dyDescent="0.25">
      <c r="A100" s="128"/>
      <c r="B100" s="291" t="s">
        <v>43</v>
      </c>
      <c r="C100" s="147" t="s">
        <v>51</v>
      </c>
      <c r="D100" s="297">
        <f t="shared" ref="D100:R100" si="14">SUM(D97:D99)</f>
        <v>0</v>
      </c>
      <c r="E100" s="297">
        <f t="shared" si="14"/>
        <v>0</v>
      </c>
      <c r="F100" s="297">
        <f t="shared" si="14"/>
        <v>0</v>
      </c>
      <c r="G100" s="297">
        <f t="shared" si="14"/>
        <v>0</v>
      </c>
      <c r="H100" s="298">
        <f t="shared" si="14"/>
        <v>0</v>
      </c>
      <c r="I100" s="297">
        <f t="shared" si="14"/>
        <v>0</v>
      </c>
      <c r="J100" s="297">
        <f t="shared" si="14"/>
        <v>0</v>
      </c>
      <c r="K100" s="297">
        <f t="shared" si="14"/>
        <v>0</v>
      </c>
      <c r="L100" s="297">
        <f t="shared" si="14"/>
        <v>0</v>
      </c>
      <c r="M100" s="298">
        <f t="shared" si="14"/>
        <v>0</v>
      </c>
      <c r="N100" s="297">
        <f t="shared" si="14"/>
        <v>0</v>
      </c>
      <c r="O100" s="297">
        <f t="shared" si="14"/>
        <v>0</v>
      </c>
      <c r="P100" s="297">
        <f t="shared" si="14"/>
        <v>0</v>
      </c>
      <c r="Q100" s="297">
        <f t="shared" si="14"/>
        <v>0</v>
      </c>
      <c r="R100" s="298">
        <f t="shared" si="14"/>
        <v>0</v>
      </c>
      <c r="S100" s="195"/>
      <c r="T100" s="195"/>
      <c r="U100" s="195"/>
      <c r="V100" s="195"/>
    </row>
    <row r="101" spans="1:22" s="168" customFormat="1" x14ac:dyDescent="0.2">
      <c r="A101" s="128"/>
      <c r="B101" s="294"/>
      <c r="C101" s="252"/>
      <c r="D101" s="256">
        <f t="shared" ref="D101:R101" si="15">D39-D100</f>
        <v>0</v>
      </c>
      <c r="E101" s="256">
        <f t="shared" si="15"/>
        <v>0</v>
      </c>
      <c r="F101" s="256">
        <f t="shared" si="15"/>
        <v>0</v>
      </c>
      <c r="G101" s="256">
        <f t="shared" si="15"/>
        <v>0</v>
      </c>
      <c r="H101" s="256">
        <f t="shared" si="15"/>
        <v>0</v>
      </c>
      <c r="I101" s="256">
        <f t="shared" si="15"/>
        <v>0</v>
      </c>
      <c r="J101" s="256">
        <f t="shared" si="15"/>
        <v>0</v>
      </c>
      <c r="K101" s="256">
        <f t="shared" si="15"/>
        <v>0</v>
      </c>
      <c r="L101" s="256">
        <f t="shared" si="15"/>
        <v>0</v>
      </c>
      <c r="M101" s="256">
        <f t="shared" si="15"/>
        <v>0</v>
      </c>
      <c r="N101" s="256">
        <f t="shared" si="15"/>
        <v>0</v>
      </c>
      <c r="O101" s="256">
        <f t="shared" si="15"/>
        <v>0</v>
      </c>
      <c r="P101" s="256">
        <f t="shared" si="15"/>
        <v>0</v>
      </c>
      <c r="Q101" s="256">
        <f t="shared" si="15"/>
        <v>0</v>
      </c>
      <c r="R101" s="256">
        <f t="shared" si="15"/>
        <v>0</v>
      </c>
      <c r="S101" s="195"/>
      <c r="T101" s="195"/>
      <c r="U101" s="195"/>
      <c r="V101" s="195"/>
    </row>
    <row r="102" spans="1:22" s="168" customFormat="1" x14ac:dyDescent="0.2">
      <c r="A102" s="128"/>
      <c r="N102" s="195"/>
      <c r="O102" s="195"/>
      <c r="P102" s="195"/>
      <c r="Q102" s="195"/>
      <c r="R102" s="195"/>
      <c r="S102" s="195"/>
      <c r="T102" s="195"/>
      <c r="U102" s="195"/>
      <c r="V102" s="195"/>
    </row>
    <row r="103" spans="1:22" s="168" customFormat="1" ht="13.5" thickBot="1" x14ac:dyDescent="0.25">
      <c r="A103" s="128"/>
      <c r="B103" s="240" t="s">
        <v>63</v>
      </c>
      <c r="N103" s="195"/>
      <c r="O103" s="195"/>
      <c r="P103" s="195"/>
      <c r="Q103" s="195"/>
      <c r="R103" s="195"/>
      <c r="S103" s="195"/>
      <c r="T103" s="195"/>
      <c r="U103" s="195"/>
      <c r="V103" s="195"/>
    </row>
    <row r="104" spans="1:22" s="168" customFormat="1" x14ac:dyDescent="0.2">
      <c r="A104" s="128"/>
      <c r="B104" s="295" t="s">
        <v>46</v>
      </c>
      <c r="C104" s="285" t="s">
        <v>35</v>
      </c>
      <c r="D104" s="286" t="s">
        <v>7</v>
      </c>
      <c r="E104" s="286" t="s">
        <v>8</v>
      </c>
      <c r="F104" s="286" t="s">
        <v>9</v>
      </c>
      <c r="G104" s="286" t="s">
        <v>10</v>
      </c>
      <c r="H104" s="287" t="s">
        <v>11</v>
      </c>
      <c r="I104" s="286" t="s">
        <v>7</v>
      </c>
      <c r="J104" s="286" t="s">
        <v>8</v>
      </c>
      <c r="K104" s="286" t="s">
        <v>9</v>
      </c>
      <c r="L104" s="286" t="s">
        <v>10</v>
      </c>
      <c r="M104" s="287" t="s">
        <v>11</v>
      </c>
      <c r="N104" s="286" t="s">
        <v>7</v>
      </c>
      <c r="O104" s="286" t="s">
        <v>8</v>
      </c>
      <c r="P104" s="286" t="s">
        <v>9</v>
      </c>
      <c r="Q104" s="286" t="s">
        <v>10</v>
      </c>
      <c r="R104" s="287" t="s">
        <v>11</v>
      </c>
      <c r="S104" s="195"/>
      <c r="T104" s="195"/>
      <c r="U104" s="195"/>
      <c r="V104" s="195"/>
    </row>
    <row r="105" spans="1:22" s="168" customFormat="1" x14ac:dyDescent="0.2">
      <c r="A105" s="128"/>
      <c r="B105" s="245" t="s">
        <v>47</v>
      </c>
      <c r="C105" s="147" t="s">
        <v>51</v>
      </c>
      <c r="D105" s="247">
        <f>SUM(E105:H105)</f>
        <v>16.431685010706641</v>
      </c>
      <c r="E105" s="248"/>
      <c r="F105" s="248"/>
      <c r="G105" s="248">
        <f>'[3]Баланс ЭЭ'!G107/467/12*1000</f>
        <v>2.9197076730906497</v>
      </c>
      <c r="H105" s="248">
        <f>'[3]Баланс ЭЭ'!H107/467/12*1000</f>
        <v>13.51197733761599</v>
      </c>
      <c r="I105" s="247">
        <f>SUM(J105:M105)</f>
        <v>15.952585938615275</v>
      </c>
      <c r="J105" s="248"/>
      <c r="K105" s="248"/>
      <c r="L105" s="248">
        <f>'[3]Баланс ЭЭ'!L107/467/6*1000</f>
        <v>2.9645013561741611</v>
      </c>
      <c r="M105" s="248">
        <f>'[3]Баланс ЭЭ'!M107/467/6*1000</f>
        <v>12.988084582441115</v>
      </c>
      <c r="N105" s="247">
        <f>SUM(O105:R105)</f>
        <v>16.910784082798003</v>
      </c>
      <c r="O105" s="248"/>
      <c r="P105" s="248"/>
      <c r="Q105" s="248">
        <f>'[3]Баланс ЭЭ'!Q107/467/6*1000</f>
        <v>2.8749139900071374</v>
      </c>
      <c r="R105" s="248">
        <f>'[3]Баланс ЭЭ'!R107/467/6*1000</f>
        <v>14.035870092790864</v>
      </c>
      <c r="S105" s="195"/>
      <c r="T105" s="195"/>
      <c r="U105" s="195"/>
      <c r="V105" s="195"/>
    </row>
    <row r="106" spans="1:22" s="168" customFormat="1" x14ac:dyDescent="0.2">
      <c r="A106" s="128"/>
      <c r="B106" s="245" t="s">
        <v>48</v>
      </c>
      <c r="C106" s="147" t="s">
        <v>51</v>
      </c>
      <c r="D106" s="247">
        <f>SUM(E106:H106)</f>
        <v>2.2799593147751605</v>
      </c>
      <c r="E106" s="248"/>
      <c r="F106" s="248"/>
      <c r="G106" s="248">
        <f>'[3]Баланс ЭЭ'!G108/467/12*1000</f>
        <v>0.76917094932191288</v>
      </c>
      <c r="H106" s="248">
        <f>'[3]Баланс ЭЭ'!H108/467/12*1000</f>
        <v>1.5107883654532477</v>
      </c>
      <c r="I106" s="247">
        <f>SUM(J106:M106)</f>
        <v>2.4191245538900787</v>
      </c>
      <c r="J106" s="248"/>
      <c r="K106" s="248"/>
      <c r="L106" s="248">
        <f>'[3]Баланс ЭЭ'!L108/467/6*1000</f>
        <v>1.0256638115631691</v>
      </c>
      <c r="M106" s="248">
        <f>'[3]Баланс ЭЭ'!M108/467/6*1000</f>
        <v>1.3934607423269094</v>
      </c>
      <c r="N106" s="247">
        <f>SUM(O106:R106)</f>
        <v>2.140794075660243</v>
      </c>
      <c r="O106" s="248"/>
      <c r="P106" s="248"/>
      <c r="Q106" s="248">
        <f>'[3]Баланс ЭЭ'!Q108/467/6*1000</f>
        <v>0.51267808708065665</v>
      </c>
      <c r="R106" s="248">
        <f>'[3]Баланс ЭЭ'!R108/467/6*1000</f>
        <v>1.6281159885795864</v>
      </c>
      <c r="S106" s="195"/>
      <c r="T106" s="195"/>
      <c r="U106" s="195"/>
      <c r="V106" s="195"/>
    </row>
    <row r="107" spans="1:22" s="168" customFormat="1" ht="13.5" thickBot="1" x14ac:dyDescent="0.25">
      <c r="A107" s="128"/>
      <c r="B107" s="245"/>
      <c r="C107" s="147" t="s">
        <v>51</v>
      </c>
      <c r="D107" s="247">
        <f>SUM(E107:H107)</f>
        <v>0</v>
      </c>
      <c r="E107" s="248"/>
      <c r="F107" s="248"/>
      <c r="G107" s="248"/>
      <c r="H107" s="288"/>
      <c r="I107" s="247">
        <f>SUM(J107:M107)</f>
        <v>0</v>
      </c>
      <c r="J107" s="248"/>
      <c r="K107" s="248"/>
      <c r="L107" s="248"/>
      <c r="M107" s="288"/>
      <c r="N107" s="247">
        <f>SUM(O107:R107)</f>
        <v>0</v>
      </c>
      <c r="O107" s="248"/>
      <c r="P107" s="248"/>
      <c r="Q107" s="248"/>
      <c r="R107" s="288"/>
      <c r="S107" s="195"/>
      <c r="T107" s="195"/>
      <c r="U107" s="195"/>
      <c r="V107" s="195"/>
    </row>
    <row r="108" spans="1:22" s="168" customFormat="1" ht="13.5" thickBot="1" x14ac:dyDescent="0.25">
      <c r="A108" s="128"/>
      <c r="B108" s="291" t="s">
        <v>43</v>
      </c>
      <c r="C108" s="147" t="s">
        <v>51</v>
      </c>
      <c r="D108" s="297">
        <f t="shared" ref="D108:R108" si="16">SUM(D105:D107)</f>
        <v>18.711644325481799</v>
      </c>
      <c r="E108" s="297">
        <f t="shared" si="16"/>
        <v>0</v>
      </c>
      <c r="F108" s="297">
        <f t="shared" si="16"/>
        <v>0</v>
      </c>
      <c r="G108" s="297">
        <f t="shared" si="16"/>
        <v>3.6888786224125627</v>
      </c>
      <c r="H108" s="297">
        <f t="shared" si="16"/>
        <v>15.022765703069238</v>
      </c>
      <c r="I108" s="297">
        <f t="shared" si="16"/>
        <v>18.371710492505354</v>
      </c>
      <c r="J108" s="297">
        <f t="shared" si="16"/>
        <v>0</v>
      </c>
      <c r="K108" s="297">
        <f t="shared" si="16"/>
        <v>0</v>
      </c>
      <c r="L108" s="297">
        <f t="shared" si="16"/>
        <v>3.99016516773733</v>
      </c>
      <c r="M108" s="297">
        <f t="shared" si="16"/>
        <v>14.381545324768023</v>
      </c>
      <c r="N108" s="297">
        <f t="shared" si="16"/>
        <v>19.051578158458245</v>
      </c>
      <c r="O108" s="297">
        <f t="shared" si="16"/>
        <v>0</v>
      </c>
      <c r="P108" s="297">
        <f t="shared" si="16"/>
        <v>0</v>
      </c>
      <c r="Q108" s="297">
        <f t="shared" si="16"/>
        <v>3.3875920770877941</v>
      </c>
      <c r="R108" s="297">
        <f t="shared" si="16"/>
        <v>15.663986081370449</v>
      </c>
      <c r="S108" s="195"/>
      <c r="T108" s="195"/>
      <c r="U108" s="195"/>
      <c r="V108" s="195"/>
    </row>
    <row r="109" spans="1:22" s="168" customFormat="1" x14ac:dyDescent="0.2">
      <c r="A109" s="128"/>
      <c r="B109" s="294"/>
      <c r="C109" s="195"/>
      <c r="D109" s="239">
        <f t="shared" ref="D109:R109" si="17">D38-D108</f>
        <v>0</v>
      </c>
      <c r="E109" s="239">
        <f t="shared" si="17"/>
        <v>0</v>
      </c>
      <c r="F109" s="239">
        <f t="shared" si="17"/>
        <v>0</v>
      </c>
      <c r="G109" s="239">
        <f t="shared" si="17"/>
        <v>0</v>
      </c>
      <c r="H109" s="239">
        <f t="shared" si="17"/>
        <v>0</v>
      </c>
      <c r="I109" s="239">
        <f t="shared" si="17"/>
        <v>0</v>
      </c>
      <c r="J109" s="239">
        <f t="shared" si="17"/>
        <v>0</v>
      </c>
      <c r="K109" s="239">
        <f t="shared" si="17"/>
        <v>0</v>
      </c>
      <c r="L109" s="239">
        <f t="shared" si="17"/>
        <v>0</v>
      </c>
      <c r="M109" s="239">
        <f t="shared" si="17"/>
        <v>0</v>
      </c>
      <c r="N109" s="239">
        <f t="shared" si="17"/>
        <v>0</v>
      </c>
      <c r="O109" s="239">
        <f t="shared" si="17"/>
        <v>0</v>
      </c>
      <c r="P109" s="239">
        <f t="shared" si="17"/>
        <v>0</v>
      </c>
      <c r="Q109" s="239">
        <f t="shared" si="17"/>
        <v>0</v>
      </c>
      <c r="R109" s="239">
        <f t="shared" si="17"/>
        <v>0</v>
      </c>
      <c r="S109" s="195"/>
      <c r="T109" s="195"/>
      <c r="U109" s="195"/>
      <c r="V109" s="195"/>
    </row>
    <row r="110" spans="1:22" s="168" customFormat="1" x14ac:dyDescent="0.2">
      <c r="A110" s="128"/>
      <c r="B110" s="128"/>
      <c r="C110" s="194"/>
      <c r="D110" s="195"/>
      <c r="E110" s="195"/>
      <c r="F110" s="195"/>
      <c r="G110" s="195"/>
      <c r="H110" s="195"/>
      <c r="I110" s="195"/>
      <c r="J110" s="195"/>
      <c r="K110" s="195"/>
      <c r="L110" s="195"/>
      <c r="M110" s="195"/>
      <c r="N110" s="195"/>
      <c r="O110" s="195"/>
      <c r="P110" s="195"/>
      <c r="Q110" s="195"/>
      <c r="R110" s="195"/>
      <c r="S110" s="195"/>
      <c r="T110" s="195"/>
      <c r="U110" s="195"/>
      <c r="V110" s="195"/>
    </row>
    <row r="111" spans="1:22" s="168" customFormat="1" x14ac:dyDescent="0.2">
      <c r="A111" s="128"/>
      <c r="B111" s="128"/>
      <c r="C111" s="194"/>
      <c r="D111" s="195"/>
      <c r="E111" s="195"/>
      <c r="F111" s="195"/>
      <c r="G111" s="195"/>
      <c r="H111" s="195"/>
      <c r="I111" s="195"/>
      <c r="J111" s="195"/>
      <c r="K111" s="195"/>
      <c r="L111" s="195"/>
      <c r="M111" s="195"/>
      <c r="N111" s="195"/>
      <c r="O111" s="195"/>
      <c r="P111" s="195"/>
      <c r="Q111" s="195"/>
      <c r="R111" s="195"/>
      <c r="S111" s="195"/>
      <c r="T111" s="195"/>
      <c r="U111" s="195"/>
      <c r="V111" s="195"/>
    </row>
  </sheetData>
  <sheetProtection formatColumns="0" formatRows="0"/>
  <protectedRanges>
    <protectedRange sqref="B107 B97:B99 B90:B91" name="Диапазон1"/>
    <protectedRange sqref="B88:B89" name="Диапазон1_1"/>
    <protectedRange sqref="B105:B106" name="Диапазон1_1_1_1"/>
  </protectedRanges>
  <mergeCells count="21">
    <mergeCell ref="B21:B23"/>
    <mergeCell ref="C21:C23"/>
    <mergeCell ref="D21:R21"/>
    <mergeCell ref="D22:H22"/>
    <mergeCell ref="I22:M22"/>
    <mergeCell ref="N22:R22"/>
    <mergeCell ref="B34:B35"/>
    <mergeCell ref="B45:B47"/>
    <mergeCell ref="C45:C47"/>
    <mergeCell ref="D45:R45"/>
    <mergeCell ref="D46:H46"/>
    <mergeCell ref="I46:M46"/>
    <mergeCell ref="N46:R46"/>
    <mergeCell ref="B81:B82"/>
    <mergeCell ref="B58:B59"/>
    <mergeCell ref="B68:B70"/>
    <mergeCell ref="C68:C70"/>
    <mergeCell ref="D68:R68"/>
    <mergeCell ref="D69:H69"/>
    <mergeCell ref="I69:M69"/>
    <mergeCell ref="N69:R69"/>
  </mergeCells>
  <pageMargins left="0.70866141732283472" right="0.70866141732283472" top="0.74803149606299213" bottom="0.74803149606299213" header="0.31496062992125984" footer="0.31496062992125984"/>
  <pageSetup paperSize="9" scale="5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Баланс ЭЭ 2019 </vt:lpstr>
      <vt:lpstr>Баланс ЭЭ  2020</vt:lpstr>
      <vt:lpstr>Баланс ЭЭ</vt:lpstr>
      <vt:lpstr>Баланс Мощности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Гаплевская Диана Васильевна</dc:creator>
  <cp:lastModifiedBy>User</cp:lastModifiedBy>
  <cp:lastPrinted>2020-02-19T07:04:23Z</cp:lastPrinted>
  <dcterms:created xsi:type="dcterms:W3CDTF">2020-02-17T10:11:26Z</dcterms:created>
  <dcterms:modified xsi:type="dcterms:W3CDTF">2022-02-17T00:32:35Z</dcterms:modified>
</cp:coreProperties>
</file>