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14"/>
  <workbookPr/>
  <mc:AlternateContent xmlns:mc="http://schemas.openxmlformats.org/markup-compatibility/2006">
    <mc:Choice Requires="x15">
      <x15ac:absPath xmlns:x15ac="http://schemas.microsoft.com/office/spreadsheetml/2010/11/ac" url="Y:\Раскрытие на сайте\2026\19 г\"/>
    </mc:Choice>
  </mc:AlternateContent>
  <xr:revisionPtr revIDLastSave="0" documentId="13_ncr:1_{3146D656-4DD4-4C21-8DCF-66A3970A5788}" xr6:coauthVersionLast="47" xr6:coauthVersionMax="47" xr10:uidLastSave="{00000000-0000-0000-0000-000000000000}"/>
  <bookViews>
    <workbookView xWindow="2688" yWindow="2688" windowWidth="17280" windowHeight="9024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K16" i="1"/>
  <c r="L16" i="1"/>
  <c r="M16" i="1"/>
  <c r="N16" i="1"/>
  <c r="O16" i="1"/>
  <c r="D16" i="1"/>
  <c r="E8" i="1"/>
  <c r="F8" i="1"/>
  <c r="G8" i="1"/>
  <c r="H8" i="1"/>
  <c r="I8" i="1"/>
  <c r="P8" i="1" s="1"/>
  <c r="P7" i="1" s="1"/>
  <c r="J8" i="1"/>
  <c r="K8" i="1"/>
  <c r="L8" i="1"/>
  <c r="M8" i="1"/>
  <c r="N8" i="1"/>
  <c r="O8" i="1"/>
  <c r="D8" i="1"/>
  <c r="P31" i="1"/>
  <c r="E31" i="1"/>
  <c r="F31" i="1"/>
  <c r="G31" i="1"/>
  <c r="H31" i="1"/>
  <c r="I31" i="1"/>
  <c r="J31" i="1"/>
  <c r="K31" i="1"/>
  <c r="L31" i="1"/>
  <c r="M31" i="1"/>
  <c r="N31" i="1"/>
  <c r="O31" i="1"/>
  <c r="D31" i="1"/>
  <c r="E23" i="1"/>
  <c r="F23" i="1"/>
  <c r="G23" i="1"/>
  <c r="H23" i="1"/>
  <c r="H30" i="1" s="1"/>
  <c r="I23" i="1"/>
  <c r="J23" i="1"/>
  <c r="K23" i="1"/>
  <c r="L23" i="1"/>
  <c r="L30" i="1" s="1"/>
  <c r="M23" i="1"/>
  <c r="M30" i="1" s="1"/>
  <c r="N23" i="1"/>
  <c r="O23" i="1"/>
  <c r="D23" i="1"/>
  <c r="E27" i="1"/>
  <c r="F27" i="1"/>
  <c r="G27" i="1"/>
  <c r="H27" i="1"/>
  <c r="I27" i="1"/>
  <c r="J27" i="1"/>
  <c r="K27" i="1"/>
  <c r="L27" i="1"/>
  <c r="M27" i="1"/>
  <c r="N27" i="1"/>
  <c r="O27" i="1"/>
  <c r="D27" i="1"/>
  <c r="D30" i="1" s="1"/>
  <c r="E12" i="1"/>
  <c r="F12" i="1"/>
  <c r="G12" i="1"/>
  <c r="G15" i="1" s="1"/>
  <c r="H12" i="1"/>
  <c r="I12" i="1"/>
  <c r="J12" i="1"/>
  <c r="K12" i="1"/>
  <c r="L12" i="1"/>
  <c r="M12" i="1"/>
  <c r="N12" i="1"/>
  <c r="O12" i="1"/>
  <c r="D12" i="1"/>
  <c r="H10" i="1"/>
  <c r="P32" i="1"/>
  <c r="G30" i="1"/>
  <c r="F30" i="1"/>
  <c r="P27" i="1"/>
  <c r="N30" i="1"/>
  <c r="E15" i="1"/>
  <c r="H15" i="1"/>
  <c r="I15" i="1"/>
  <c r="J15" i="1"/>
  <c r="K15" i="1"/>
  <c r="L15" i="1"/>
  <c r="M15" i="1"/>
  <c r="N15" i="1"/>
  <c r="O15" i="1"/>
  <c r="P17" i="1"/>
  <c r="E29" i="1"/>
  <c r="F29" i="1"/>
  <c r="G29" i="1"/>
  <c r="H29" i="1"/>
  <c r="I29" i="1"/>
  <c r="J29" i="1"/>
  <c r="K29" i="1"/>
  <c r="L29" i="1"/>
  <c r="M29" i="1"/>
  <c r="N29" i="1"/>
  <c r="O29" i="1"/>
  <c r="D29" i="1"/>
  <c r="P25" i="1"/>
  <c r="P21" i="1"/>
  <c r="E14" i="1"/>
  <c r="F14" i="1"/>
  <c r="G14" i="1"/>
  <c r="H14" i="1"/>
  <c r="I14" i="1"/>
  <c r="J14" i="1"/>
  <c r="K14" i="1"/>
  <c r="L14" i="1"/>
  <c r="M14" i="1"/>
  <c r="N14" i="1"/>
  <c r="O14" i="1"/>
  <c r="F15" i="1"/>
  <c r="D14" i="1"/>
  <c r="P10" i="1"/>
  <c r="P6" i="1"/>
  <c r="K30" i="1" l="1"/>
  <c r="I30" i="1"/>
  <c r="J30" i="1"/>
  <c r="O30" i="1"/>
  <c r="P26" i="1"/>
  <c r="E30" i="1"/>
  <c r="P23" i="1"/>
  <c r="P30" i="1" s="1"/>
  <c r="P29" i="1"/>
  <c r="D15" i="1"/>
  <c r="P14" i="1"/>
  <c r="P12" i="1"/>
  <c r="P15" i="1" l="1"/>
  <c r="P16" i="1" s="1"/>
  <c r="P11" i="1"/>
  <c r="P22" i="1"/>
  <c r="P28" i="1" l="1"/>
  <c r="O28" i="1"/>
  <c r="N28" i="1"/>
  <c r="M28" i="1"/>
  <c r="L28" i="1"/>
  <c r="K28" i="1"/>
  <c r="J28" i="1"/>
  <c r="I28" i="1"/>
  <c r="H28" i="1"/>
  <c r="G28" i="1"/>
  <c r="F28" i="1"/>
  <c r="E28" i="1"/>
  <c r="D28" i="1"/>
  <c r="P13" i="1"/>
  <c r="E13" i="1"/>
  <c r="F13" i="1"/>
  <c r="G13" i="1"/>
  <c r="H13" i="1"/>
  <c r="I13" i="1"/>
  <c r="J13" i="1"/>
  <c r="K13" i="1"/>
  <c r="L13" i="1"/>
  <c r="M13" i="1"/>
  <c r="N13" i="1"/>
  <c r="O13" i="1"/>
  <c r="D13" i="1"/>
</calcChain>
</file>

<file path=xl/sharedStrings.xml><?xml version="1.0" encoding="utf-8"?>
<sst xmlns="http://schemas.openxmlformats.org/spreadsheetml/2006/main" count="76" uniqueCount="32">
  <si>
    <t>Расчет цены покупки потерь электрической энергии АО "Мосэнергосбыт"</t>
  </si>
  <si>
    <t>Показатель</t>
  </si>
  <si>
    <t>ед. изм.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</si>
  <si>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</si>
  <si>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</si>
  <si>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</si>
  <si>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</si>
  <si>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</si>
  <si>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</si>
  <si>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</si>
  <si>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</si>
  <si>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</si>
  <si>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</si>
  <si>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</si>
  <si>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</si>
  <si>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</si>
  <si>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Величина технологического расхода (потерь) электрической энергии, превышающая утв. СПБ ФАС России</t>
  </si>
  <si>
    <t>тыс. кВт.ч</t>
  </si>
  <si>
    <t>Нерегулируемая цена для величин потерь сверх объемов, утв. СПБ ФАС России</t>
  </si>
  <si>
    <t>руб./МВт∙ч</t>
  </si>
  <si>
    <t>Размер расходов превышение объемов, утв. СПБ ФАС России</t>
  </si>
  <si>
    <t>тыс.руб.</t>
  </si>
  <si>
    <t>Величина технологического расхода (потерь) электрической энергии, в рамках утв. СПБ ФАС России</t>
  </si>
  <si>
    <t>Нерегулируемая цена для величин потерь в рамках объемов, утв. СПБ ФАС России</t>
  </si>
  <si>
    <t>Размер расходов в рамках объемов, утв. СПБ ФАС России</t>
  </si>
  <si>
    <t>Величина технологического расхода (потерь) электрической энергии</t>
  </si>
  <si>
    <t>Размер расходов на оплату потерь</t>
  </si>
  <si>
    <t>Средняя цена покупки потерь</t>
  </si>
  <si>
    <t>Фактический объем отпуска электрической энергии в сеть</t>
  </si>
  <si>
    <t>тыс.кВт.ч.</t>
  </si>
  <si>
    <t>Расчет цены покупки потерь электрической энергии АО "Электросеть"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</si>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</sst>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0000"/>
    <numFmt numFmtId="166" formatCode="#,##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2FFD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wrapText="1"/>
    </xf>
    <xf numFmtId="4" fontId="2" fillId="0" borderId="5" xfId="0" applyNumberFormat="1" applyFont="1" applyBorder="1" applyAlignment="1">
      <alignment horizontal="center" vertical="center" wrapText="1"/>
    </xf>
    <xf numFmtId="164" fontId="2" fillId="3" borderId="5" xfId="0" applyNumberFormat="1" applyFont="1" applyFill="1" applyBorder="1" applyAlignment="1" applyProtection="1">
      <alignment horizontal="center" vertical="center"/>
      <protection locked="0"/>
    </xf>
    <xf numFmtId="164" fontId="3" fillId="4" borderId="6" xfId="0" applyNumberFormat="1" applyFont="1" applyFill="1" applyBorder="1" applyAlignment="1">
      <alignment horizontal="center" vertical="center"/>
    </xf>
    <xf numFmtId="4" fontId="0" fillId="0" borderId="7" xfId="0" applyNumberFormat="1" applyBorder="1" applyAlignment="1">
      <alignment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3" borderId="8" xfId="0" applyNumberFormat="1" applyFont="1" applyFill="1" applyBorder="1" applyAlignment="1" applyProtection="1">
      <alignment horizontal="center" vertical="center"/>
      <protection locked="0"/>
    </xf>
    <xf numFmtId="4" fontId="3" fillId="4" borderId="9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164" fontId="2" fillId="3" borderId="8" xfId="0" applyNumberFormat="1" applyFont="1" applyFill="1" applyBorder="1" applyAlignment="1" applyProtection="1">
      <alignment horizontal="center" vertical="center"/>
      <protection locked="0"/>
    </xf>
    <xf numFmtId="164" fontId="3" fillId="4" borderId="9" xfId="0" applyNumberFormat="1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wrapText="1"/>
    </xf>
    <xf numFmtId="164" fontId="3" fillId="0" borderId="8" xfId="0" applyNumberFormat="1" applyFont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wrapText="1"/>
    </xf>
    <xf numFmtId="164" fontId="2" fillId="0" borderId="11" xfId="0" applyNumberFormat="1" applyFont="1" applyBorder="1" applyAlignment="1">
      <alignment horizontal="center" vertical="center"/>
    </xf>
    <xf numFmtId="4" fontId="3" fillId="3" borderId="11" xfId="0" applyNumberFormat="1" applyFont="1" applyFill="1" applyBorder="1" applyAlignment="1" applyProtection="1">
      <alignment horizontal="center" vertical="center"/>
      <protection locked="0"/>
    </xf>
    <xf numFmtId="4" fontId="3" fillId="4" borderId="12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10" fontId="2" fillId="0" borderId="8" xfId="1" applyNumberFormat="1" applyFont="1" applyBorder="1" applyAlignment="1">
      <alignment horizontal="center" vertical="center"/>
    </xf>
    <xf numFmtId="10" fontId="2" fillId="0" borderId="9" xfId="1" applyNumberFormat="1" applyFont="1" applyBorder="1" applyAlignment="1">
      <alignment horizontal="center" vertical="center"/>
    </xf>
    <xf numFmtId="4" fontId="0" fillId="0" borderId="0" xfId="0" applyNumberFormat="1" applyAlignment="1">
      <alignment horizontal="left" vertical="center"/>
    </xf>
    <xf numFmtId="164" fontId="0" fillId="0" borderId="0" xfId="0" applyNumberFormat="1"/>
    <xf numFmtId="166" fontId="3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37"/>
  <sheetViews>
    <sheetView tabSelected="1" topLeftCell="H24" workbookViewId="0">
      <selection activeCell="Q32" sqref="Q32"/>
    </sheetView>
  </sheetViews>
  <sheetFormatPr defaultRowHeight="14.4" x14ac:dyDescent="0.3"/>
  <cols>
    <col min="2" max="2" width="61.109375" customWidth="1"/>
    <col min="3" max="17" width="14" customWidth="1"/>
  </cols>
  <sheetData>
    <row r="3" spans="2:16" x14ac:dyDescent="0.3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4"/>
      <c r="P3" s="4"/>
    </row>
    <row r="4" spans="2:16" ht="15" thickBot="1" x14ac:dyDescent="0.35">
      <c r="B4" s="5" t="s">
        <v>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4"/>
    </row>
    <row r="5" spans="2:16" ht="15" thickBot="1" x14ac:dyDescent="0.35">
      <c r="B5" s="8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10" t="s">
        <v>15</v>
      </c>
    </row>
    <row r="6" spans="2:16" ht="28.8" x14ac:dyDescent="0.3">
      <c r="B6" s="11" t="s">
        <v>16</v>
      </c>
      <c r="C6" s="12" t="s">
        <v>17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>
        <v>1566.4580000000001</v>
      </c>
      <c r="P6" s="14">
        <f>SUM(D6:O6)</f>
        <v>1566.4580000000001</v>
      </c>
    </row>
    <row r="7" spans="2:16" ht="28.8" x14ac:dyDescent="0.3">
      <c r="B7" s="15" t="s">
        <v>18</v>
      </c>
      <c r="C7" s="16" t="s">
        <v>19</v>
      </c>
      <c r="D7" s="17">
        <v>3446.33</v>
      </c>
      <c r="E7" s="17">
        <v>3710.75</v>
      </c>
      <c r="F7" s="17">
        <v>3416.87</v>
      </c>
      <c r="G7" s="17">
        <v>3503.95</v>
      </c>
      <c r="H7" s="17">
        <v>3326.15</v>
      </c>
      <c r="I7" s="17">
        <v>3453.9399999999996</v>
      </c>
      <c r="J7" s="17">
        <v>3826.34</v>
      </c>
      <c r="K7" s="17">
        <v>4001.7599999999998</v>
      </c>
      <c r="L7" s="17">
        <v>4210.74</v>
      </c>
      <c r="M7" s="17">
        <v>4041.3100000000004</v>
      </c>
      <c r="N7" s="17">
        <v>4147.99</v>
      </c>
      <c r="O7" s="17">
        <v>3904.4900000000002</v>
      </c>
      <c r="P7" s="18">
        <f>IFERROR(P8/P6*1000,0)</f>
        <v>3904.4900000000002</v>
      </c>
    </row>
    <row r="8" spans="2:16" x14ac:dyDescent="0.3">
      <c r="B8" s="15" t="s">
        <v>20</v>
      </c>
      <c r="C8" s="16" t="s">
        <v>21</v>
      </c>
      <c r="D8" s="19">
        <f>D7*D6/1000</f>
        <v>0</v>
      </c>
      <c r="E8" s="19">
        <f t="shared" ref="E8:O8" si="0">E7*E6/1000</f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9">
        <f t="shared" si="0"/>
        <v>6116.21959642</v>
      </c>
      <c r="P8" s="18">
        <f>SUM(D8:O8)</f>
        <v>6116.21959642</v>
      </c>
    </row>
    <row r="9" spans="2:16" x14ac:dyDescent="0.3">
      <c r="B9" s="15"/>
      <c r="C9" s="16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</row>
    <row r="10" spans="2:16" ht="28.8" x14ac:dyDescent="0.3">
      <c r="B10" s="15" t="s">
        <v>22</v>
      </c>
      <c r="C10" s="16" t="s">
        <v>17</v>
      </c>
      <c r="D10" s="22">
        <v>21.515656999997795</v>
      </c>
      <c r="E10" s="22">
        <v>474.11501900000127</v>
      </c>
      <c r="F10" s="22">
        <v>1103.522175999999</v>
      </c>
      <c r="G10" s="22">
        <v>0</v>
      </c>
      <c r="H10" s="22">
        <f>586.642761-109.174077</f>
        <v>477.46868399999994</v>
      </c>
      <c r="I10" s="22">
        <v>23.081598000001161</v>
      </c>
      <c r="J10" s="22">
        <v>355.37700000000001</v>
      </c>
      <c r="K10" s="22">
        <v>499.24900000000002</v>
      </c>
      <c r="L10" s="22">
        <v>253.20342999999971</v>
      </c>
      <c r="M10" s="22">
        <v>1080.146</v>
      </c>
      <c r="N10" s="22">
        <v>923.84900000000005</v>
      </c>
      <c r="O10" s="22">
        <v>1319.9</v>
      </c>
      <c r="P10" s="23">
        <f>SUM(D10:O10)</f>
        <v>6531.4275639999978</v>
      </c>
    </row>
    <row r="11" spans="2:16" ht="28.8" x14ac:dyDescent="0.3">
      <c r="B11" s="15" t="s">
        <v>23</v>
      </c>
      <c r="C11" s="16" t="s">
        <v>19</v>
      </c>
      <c r="D11" s="17">
        <v>3733.49</v>
      </c>
      <c r="E11" s="17">
        <v>3997.91</v>
      </c>
      <c r="F11" s="17">
        <v>3704.0299999999997</v>
      </c>
      <c r="G11" s="17">
        <v>3791.1099999999997</v>
      </c>
      <c r="H11" s="17">
        <v>3613.3123863679375</v>
      </c>
      <c r="I11" s="17">
        <v>3741.1651480974438</v>
      </c>
      <c r="J11" s="17">
        <v>4164.41</v>
      </c>
      <c r="K11" s="17">
        <v>4339.83</v>
      </c>
      <c r="L11" s="17">
        <v>4548.8022812329264</v>
      </c>
      <c r="M11" s="17">
        <v>4379.38</v>
      </c>
      <c r="N11" s="17">
        <v>4486.0600000000004</v>
      </c>
      <c r="O11" s="17">
        <v>4242.5600000000004</v>
      </c>
      <c r="P11" s="18">
        <f>IFERROR(P12/P10*1000,0)</f>
        <v>4156.48840381023</v>
      </c>
    </row>
    <row r="12" spans="2:16" x14ac:dyDescent="0.3">
      <c r="B12" s="15" t="s">
        <v>24</v>
      </c>
      <c r="C12" s="16" t="s">
        <v>21</v>
      </c>
      <c r="D12" s="19">
        <f>IF(D11*D10&gt;0,D11*D10/1000,0)</f>
        <v>80.328490252921767</v>
      </c>
      <c r="E12" s="19">
        <f t="shared" ref="E12:O12" si="1">IF(E11*E10&gt;0,E11*E10/1000,0)</f>
        <v>1895.469175610295</v>
      </c>
      <c r="F12" s="19">
        <f t="shared" si="1"/>
        <v>4087.4792455692764</v>
      </c>
      <c r="G12" s="19">
        <f t="shared" si="1"/>
        <v>0</v>
      </c>
      <c r="H12" s="19">
        <f t="shared" si="1"/>
        <v>1725.2435099999984</v>
      </c>
      <c r="I12" s="19">
        <f t="shared" si="1"/>
        <v>86.352070000000012</v>
      </c>
      <c r="J12" s="19">
        <f t="shared" si="1"/>
        <v>1479.9355325700001</v>
      </c>
      <c r="K12" s="19">
        <f t="shared" si="1"/>
        <v>2166.6557876699999</v>
      </c>
      <c r="L12" s="19">
        <f t="shared" si="1"/>
        <v>1151.7723400000002</v>
      </c>
      <c r="M12" s="19">
        <f t="shared" si="1"/>
        <v>4730.3697894799998</v>
      </c>
      <c r="N12" s="19">
        <f t="shared" si="1"/>
        <v>4144.4420449400004</v>
      </c>
      <c r="O12" s="19">
        <f t="shared" si="1"/>
        <v>5599.7549440000012</v>
      </c>
      <c r="P12" s="18">
        <f>SUM(D12:O12)</f>
        <v>27147.80293009249</v>
      </c>
    </row>
    <row r="13" spans="2:16" ht="28.8" x14ac:dyDescent="0.3">
      <c r="B13" s="15" t="s">
        <v>25</v>
      </c>
      <c r="C13" s="16" t="s">
        <v>31</v>
      </c>
      <c r="D13" s="40">
        <f>(D6+D10)/D17</f>
        <v>1.1946033560471011E-3</v>
      </c>
      <c r="E13" s="40">
        <f t="shared" ref="E13:P13" si="2">(E6+E10)/E17</f>
        <v>2.6797424781796756E-2</v>
      </c>
      <c r="F13" s="40">
        <f t="shared" si="2"/>
        <v>5.8255718725186666E-2</v>
      </c>
      <c r="G13" s="40">
        <f t="shared" si="2"/>
        <v>0</v>
      </c>
      <c r="H13" s="40">
        <f t="shared" si="2"/>
        <v>3.1219013685155568E-2</v>
      </c>
      <c r="I13" s="40">
        <f t="shared" si="2"/>
        <v>1.6224296760926136E-3</v>
      </c>
      <c r="J13" s="40">
        <f t="shared" si="2"/>
        <v>2.3295906262848321E-2</v>
      </c>
      <c r="K13" s="40">
        <f t="shared" si="2"/>
        <v>3.4733105206351582E-2</v>
      </c>
      <c r="L13" s="40">
        <f t="shared" si="2"/>
        <v>1.7012448051930407E-2</v>
      </c>
      <c r="M13" s="40">
        <f t="shared" si="2"/>
        <v>6.0119598899296606E-2</v>
      </c>
      <c r="N13" s="40">
        <f t="shared" si="2"/>
        <v>4.7989782531274297E-2</v>
      </c>
      <c r="O13" s="40">
        <f t="shared" si="2"/>
        <v>9.8689085298131446E-2</v>
      </c>
      <c r="P13" s="41">
        <f t="shared" si="2"/>
        <v>3.826764012841221E-2</v>
      </c>
    </row>
    <row r="14" spans="2:16" ht="27" x14ac:dyDescent="0.3">
      <c r="B14" s="24" t="s">
        <v>25</v>
      </c>
      <c r="C14" s="25" t="s">
        <v>17</v>
      </c>
      <c r="D14" s="26">
        <f>D10+D6</f>
        <v>21.515656999997795</v>
      </c>
      <c r="E14" s="26">
        <f t="shared" ref="E14:P14" si="3">E10+E6</f>
        <v>474.11501900000127</v>
      </c>
      <c r="F14" s="26">
        <f t="shared" si="3"/>
        <v>1103.522175999999</v>
      </c>
      <c r="G14" s="26">
        <f t="shared" si="3"/>
        <v>0</v>
      </c>
      <c r="H14" s="26">
        <f t="shared" si="3"/>
        <v>477.46868399999994</v>
      </c>
      <c r="I14" s="26">
        <f t="shared" si="3"/>
        <v>23.081598000001161</v>
      </c>
      <c r="J14" s="26">
        <f t="shared" si="3"/>
        <v>355.37700000000001</v>
      </c>
      <c r="K14" s="26">
        <f t="shared" si="3"/>
        <v>499.24900000000002</v>
      </c>
      <c r="L14" s="26">
        <f t="shared" si="3"/>
        <v>253.20342999999971</v>
      </c>
      <c r="M14" s="26">
        <f t="shared" si="3"/>
        <v>1080.146</v>
      </c>
      <c r="N14" s="26">
        <f t="shared" si="3"/>
        <v>923.84900000000005</v>
      </c>
      <c r="O14" s="26">
        <f t="shared" si="3"/>
        <v>2886.3580000000002</v>
      </c>
      <c r="P14" s="23">
        <f t="shared" si="3"/>
        <v>8097.8855639999983</v>
      </c>
    </row>
    <row r="15" spans="2:16" x14ac:dyDescent="0.3">
      <c r="B15" s="24" t="s">
        <v>26</v>
      </c>
      <c r="C15" s="27" t="s">
        <v>21</v>
      </c>
      <c r="D15" s="28">
        <f>D12+D8</f>
        <v>80.328490252921767</v>
      </c>
      <c r="E15" s="28">
        <f t="shared" ref="E15:P15" si="4">E12+E8</f>
        <v>1895.469175610295</v>
      </c>
      <c r="F15" s="28">
        <f t="shared" si="4"/>
        <v>4087.4792455692764</v>
      </c>
      <c r="G15" s="28">
        <f t="shared" si="4"/>
        <v>0</v>
      </c>
      <c r="H15" s="28">
        <f t="shared" si="4"/>
        <v>1725.2435099999984</v>
      </c>
      <c r="I15" s="28">
        <f t="shared" si="4"/>
        <v>86.352070000000012</v>
      </c>
      <c r="J15" s="28">
        <f t="shared" si="4"/>
        <v>1479.9355325700001</v>
      </c>
      <c r="K15" s="28">
        <f t="shared" si="4"/>
        <v>2166.6557876699999</v>
      </c>
      <c r="L15" s="28">
        <f t="shared" si="4"/>
        <v>1151.7723400000002</v>
      </c>
      <c r="M15" s="28">
        <f t="shared" si="4"/>
        <v>4730.3697894799998</v>
      </c>
      <c r="N15" s="28">
        <f t="shared" si="4"/>
        <v>4144.4420449400004</v>
      </c>
      <c r="O15" s="28">
        <f t="shared" si="4"/>
        <v>11715.97454042</v>
      </c>
      <c r="P15" s="18">
        <f t="shared" si="4"/>
        <v>33264.02252651249</v>
      </c>
    </row>
    <row r="16" spans="2:16" x14ac:dyDescent="0.3">
      <c r="B16" s="24" t="s">
        <v>27</v>
      </c>
      <c r="C16" s="27" t="s">
        <v>19</v>
      </c>
      <c r="D16" s="28">
        <f>IFERROR(D15/D14*1000,0)</f>
        <v>3733.4900000000002</v>
      </c>
      <c r="E16" s="28">
        <f t="shared" ref="E16:O16" si="5">IFERROR(E15/E14*1000,0)</f>
        <v>3997.91</v>
      </c>
      <c r="F16" s="28">
        <f t="shared" si="5"/>
        <v>3704.0299999999997</v>
      </c>
      <c r="G16" s="28">
        <f t="shared" si="5"/>
        <v>0</v>
      </c>
      <c r="H16" s="28">
        <f t="shared" si="5"/>
        <v>3613.3123863679375</v>
      </c>
      <c r="I16" s="28">
        <f t="shared" si="5"/>
        <v>3741.1651480974442</v>
      </c>
      <c r="J16" s="28">
        <f t="shared" si="5"/>
        <v>4164.41</v>
      </c>
      <c r="K16" s="28">
        <f t="shared" si="5"/>
        <v>4339.829999999999</v>
      </c>
      <c r="L16" s="28">
        <f t="shared" si="5"/>
        <v>4548.8022812329264</v>
      </c>
      <c r="M16" s="28">
        <f t="shared" si="5"/>
        <v>4379.38</v>
      </c>
      <c r="N16" s="28">
        <f t="shared" si="5"/>
        <v>4486.0600000000004</v>
      </c>
      <c r="O16" s="28">
        <f t="shared" si="5"/>
        <v>4059.0857199349484</v>
      </c>
      <c r="P16" s="18">
        <f>P15/P14*1000</f>
        <v>4107.741738706608</v>
      </c>
    </row>
    <row r="17" spans="2:17" ht="15" thickBot="1" x14ac:dyDescent="0.35">
      <c r="B17" s="29" t="s">
        <v>28</v>
      </c>
      <c r="C17" s="30" t="s">
        <v>29</v>
      </c>
      <c r="D17" s="31">
        <v>18010.712</v>
      </c>
      <c r="E17" s="31">
        <v>17692.559000000001</v>
      </c>
      <c r="F17" s="31">
        <v>18942.726999999999</v>
      </c>
      <c r="G17" s="31">
        <v>16468.357</v>
      </c>
      <c r="H17" s="31">
        <v>15294.163</v>
      </c>
      <c r="I17" s="31">
        <v>14226.563</v>
      </c>
      <c r="J17" s="31">
        <v>15254.912</v>
      </c>
      <c r="K17" s="31">
        <v>14373.866</v>
      </c>
      <c r="L17" s="31">
        <v>14883.421199999999</v>
      </c>
      <c r="M17" s="31">
        <v>17966.620199999998</v>
      </c>
      <c r="N17" s="31">
        <v>19250.952000000001</v>
      </c>
      <c r="O17" s="31">
        <v>29246.983</v>
      </c>
      <c r="P17" s="32">
        <f>SUM(D17:O17)</f>
        <v>211611.83539999998</v>
      </c>
    </row>
    <row r="18" spans="2:17" x14ac:dyDescent="0.3"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44"/>
      <c r="P18" s="33"/>
    </row>
    <row r="19" spans="2:17" ht="15" thickBot="1" x14ac:dyDescent="0.35">
      <c r="B19" s="5" t="s">
        <v>30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  <c r="P19" s="4"/>
    </row>
    <row r="20" spans="2:17" ht="15" thickBot="1" x14ac:dyDescent="0.35">
      <c r="B20" s="35" t="s">
        <v>1</v>
      </c>
      <c r="C20" s="36" t="s">
        <v>2</v>
      </c>
      <c r="D20" s="36" t="s">
        <v>3</v>
      </c>
      <c r="E20" s="36" t="s">
        <v>4</v>
      </c>
      <c r="F20" s="36" t="s">
        <v>5</v>
      </c>
      <c r="G20" s="36" t="s">
        <v>6</v>
      </c>
      <c r="H20" s="36" t="s">
        <v>7</v>
      </c>
      <c r="I20" s="36" t="s">
        <v>8</v>
      </c>
      <c r="J20" s="36" t="s">
        <v>9</v>
      </c>
      <c r="K20" s="36" t="s">
        <v>10</v>
      </c>
      <c r="L20" s="36" t="s">
        <v>11</v>
      </c>
      <c r="M20" s="36" t="s">
        <v>12</v>
      </c>
      <c r="N20" s="36" t="s">
        <v>13</v>
      </c>
      <c r="O20" s="36" t="s">
        <v>14</v>
      </c>
      <c r="P20" s="37" t="s">
        <v>15</v>
      </c>
    </row>
    <row r="21" spans="2:17" ht="28.8" x14ac:dyDescent="0.3">
      <c r="B21" s="11" t="s">
        <v>16</v>
      </c>
      <c r="C21" s="12" t="s">
        <v>17</v>
      </c>
      <c r="D21" s="13">
        <v>0</v>
      </c>
      <c r="E21" s="13">
        <v>0.85899999999999999</v>
      </c>
      <c r="F21" s="13">
        <v>0</v>
      </c>
      <c r="G21" s="13">
        <v>0</v>
      </c>
      <c r="H21" s="13">
        <v>0</v>
      </c>
      <c r="I21" s="13">
        <v>0.91</v>
      </c>
      <c r="J21" s="13">
        <v>0.73599999999999999</v>
      </c>
      <c r="K21" s="13">
        <v>0.26</v>
      </c>
      <c r="L21" s="13">
        <v>0.20300000000000001</v>
      </c>
      <c r="M21" s="13">
        <v>0</v>
      </c>
      <c r="N21" s="13">
        <v>2.4950000000000001</v>
      </c>
      <c r="O21" s="13">
        <v>6.76</v>
      </c>
      <c r="P21" s="14">
        <f>SUM(D21:O21)</f>
        <v>12.222999999999999</v>
      </c>
    </row>
    <row r="22" spans="2:17" ht="28.8" x14ac:dyDescent="0.3">
      <c r="B22" s="15" t="s">
        <v>18</v>
      </c>
      <c r="C22" s="16" t="s">
        <v>19</v>
      </c>
      <c r="D22" s="17">
        <v>3465.2599999999998</v>
      </c>
      <c r="E22" s="17">
        <v>3698.3799999999997</v>
      </c>
      <c r="F22" s="17">
        <v>3340.71</v>
      </c>
      <c r="G22" s="17">
        <v>3405.78</v>
      </c>
      <c r="H22" s="17">
        <v>3254.1099999999997</v>
      </c>
      <c r="I22" s="17">
        <v>3289.8</v>
      </c>
      <c r="J22" s="17">
        <v>3658.21</v>
      </c>
      <c r="K22" s="17">
        <v>3903.47</v>
      </c>
      <c r="L22" s="17">
        <v>4147.43</v>
      </c>
      <c r="M22" s="17">
        <v>4014.22</v>
      </c>
      <c r="N22" s="17">
        <v>4191.0501002004003</v>
      </c>
      <c r="O22" s="17">
        <v>4036.46</v>
      </c>
      <c r="P22" s="18">
        <f>IFERROR(P23/P21*1000,0)</f>
        <v>3964.9054299271861</v>
      </c>
    </row>
    <row r="23" spans="2:17" x14ac:dyDescent="0.3">
      <c r="B23" s="15" t="s">
        <v>20</v>
      </c>
      <c r="C23" s="16" t="s">
        <v>21</v>
      </c>
      <c r="D23" s="19">
        <f>D22*D21/1000</f>
        <v>0</v>
      </c>
      <c r="E23" s="19">
        <f t="shared" ref="E23:O23" si="6">E22*E21/1000</f>
        <v>3.1769084199999997</v>
      </c>
      <c r="F23" s="19">
        <f t="shared" si="6"/>
        <v>0</v>
      </c>
      <c r="G23" s="19">
        <f t="shared" si="6"/>
        <v>0</v>
      </c>
      <c r="H23" s="19">
        <f t="shared" si="6"/>
        <v>0</v>
      </c>
      <c r="I23" s="19">
        <f t="shared" si="6"/>
        <v>2.9937180000000003</v>
      </c>
      <c r="J23" s="19">
        <f t="shared" si="6"/>
        <v>2.6924425599999999</v>
      </c>
      <c r="K23" s="19">
        <f t="shared" si="6"/>
        <v>1.0149022000000001</v>
      </c>
      <c r="L23" s="19">
        <f t="shared" si="6"/>
        <v>0.84192829000000002</v>
      </c>
      <c r="M23" s="19">
        <f t="shared" si="6"/>
        <v>0</v>
      </c>
      <c r="N23" s="19">
        <f t="shared" si="6"/>
        <v>10.456669999999999</v>
      </c>
      <c r="O23" s="19">
        <f t="shared" si="6"/>
        <v>27.2864696</v>
      </c>
      <c r="P23" s="18">
        <f>SUM(D23:O23)</f>
        <v>48.463039069999994</v>
      </c>
    </row>
    <row r="24" spans="2:17" x14ac:dyDescent="0.3">
      <c r="B24" s="15"/>
      <c r="C24" s="16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1"/>
    </row>
    <row r="25" spans="2:17" ht="28.8" x14ac:dyDescent="0.3">
      <c r="B25" s="15" t="s">
        <v>22</v>
      </c>
      <c r="C25" s="16" t="s">
        <v>17</v>
      </c>
      <c r="D25" s="22">
        <v>1.244</v>
      </c>
      <c r="E25" s="22">
        <v>3.1</v>
      </c>
      <c r="F25" s="22">
        <v>1.377</v>
      </c>
      <c r="G25" s="22">
        <v>1.672920000000071</v>
      </c>
      <c r="H25" s="22">
        <v>2.0819999999999999</v>
      </c>
      <c r="I25" s="22">
        <v>2.1</v>
      </c>
      <c r="J25" s="22">
        <v>2.1</v>
      </c>
      <c r="K25" s="22">
        <v>2.9</v>
      </c>
      <c r="L25" s="22">
        <v>3</v>
      </c>
      <c r="M25" s="22">
        <v>3.4009999999999998</v>
      </c>
      <c r="N25" s="22">
        <v>3.1</v>
      </c>
      <c r="O25" s="22">
        <v>3.7</v>
      </c>
      <c r="P25" s="23">
        <f>SUM(D25:O25)</f>
        <v>29.776920000000068</v>
      </c>
    </row>
    <row r="26" spans="2:17" ht="28.8" x14ac:dyDescent="0.3">
      <c r="B26" s="15" t="s">
        <v>23</v>
      </c>
      <c r="C26" s="16" t="s">
        <v>19</v>
      </c>
      <c r="D26" s="17">
        <v>3203.83</v>
      </c>
      <c r="E26" s="17">
        <v>3436.95</v>
      </c>
      <c r="F26" s="17">
        <v>3079.28</v>
      </c>
      <c r="G26" s="17">
        <v>3144.35</v>
      </c>
      <c r="H26" s="17">
        <v>2992.68</v>
      </c>
      <c r="I26" s="17">
        <v>3028.37</v>
      </c>
      <c r="J26" s="17">
        <v>3324.57</v>
      </c>
      <c r="K26" s="17">
        <v>3569.83</v>
      </c>
      <c r="L26" s="17">
        <v>3813.79</v>
      </c>
      <c r="M26" s="17">
        <v>3680.58</v>
      </c>
      <c r="N26" s="17">
        <v>3857.4096774193545</v>
      </c>
      <c r="O26" s="17">
        <v>3702.82</v>
      </c>
      <c r="P26" s="18">
        <f>IFERROR(P27/P25*1000,0)</f>
        <v>3481.9716552954433</v>
      </c>
    </row>
    <row r="27" spans="2:17" x14ac:dyDescent="0.3">
      <c r="B27" s="15" t="s">
        <v>24</v>
      </c>
      <c r="C27" s="16" t="s">
        <v>21</v>
      </c>
      <c r="D27" s="19">
        <f>D26*D25/1000</f>
        <v>3.9855645200000001</v>
      </c>
      <c r="E27" s="19">
        <f t="shared" ref="E27:O27" si="7">E26*E25/1000</f>
        <v>10.654545000000001</v>
      </c>
      <c r="F27" s="19">
        <f t="shared" si="7"/>
        <v>4.2401685599999999</v>
      </c>
      <c r="G27" s="19">
        <f t="shared" si="7"/>
        <v>5.2602460020002235</v>
      </c>
      <c r="H27" s="19">
        <f t="shared" si="7"/>
        <v>6.2307597599999989</v>
      </c>
      <c r="I27" s="19">
        <f t="shared" si="7"/>
        <v>6.3595769999999998</v>
      </c>
      <c r="J27" s="19">
        <f t="shared" si="7"/>
        <v>6.9815970000000007</v>
      </c>
      <c r="K27" s="19">
        <f t="shared" si="7"/>
        <v>10.352506999999999</v>
      </c>
      <c r="L27" s="19">
        <f t="shared" si="7"/>
        <v>11.441369999999999</v>
      </c>
      <c r="M27" s="19">
        <f t="shared" si="7"/>
        <v>12.517652579999998</v>
      </c>
      <c r="N27" s="19">
        <f t="shared" si="7"/>
        <v>11.95797</v>
      </c>
      <c r="O27" s="19">
        <f t="shared" si="7"/>
        <v>13.700434000000001</v>
      </c>
      <c r="P27" s="18">
        <f>SUM(D27:O27)</f>
        <v>103.68239142200024</v>
      </c>
    </row>
    <row r="28" spans="2:17" ht="28.8" x14ac:dyDescent="0.3">
      <c r="B28" s="15" t="s">
        <v>25</v>
      </c>
      <c r="C28" s="16" t="s">
        <v>31</v>
      </c>
      <c r="D28" s="40">
        <f>(D21+D25)/D32</f>
        <v>1.9252197598118113E-2</v>
      </c>
      <c r="E28" s="40">
        <f t="shared" ref="E28:P28" si="8">(E21+E25)/E32</f>
        <v>5.8431974495970714E-2</v>
      </c>
      <c r="F28" s="40">
        <f t="shared" si="8"/>
        <v>1.953025274444728E-2</v>
      </c>
      <c r="G28" s="40">
        <f t="shared" si="8"/>
        <v>2.9105437357511702E-2</v>
      </c>
      <c r="H28" s="40">
        <f t="shared" si="8"/>
        <v>4.2286132098464539E-2</v>
      </c>
      <c r="I28" s="40">
        <f t="shared" si="8"/>
        <v>5.5775858874105924E-2</v>
      </c>
      <c r="J28" s="40">
        <f t="shared" si="8"/>
        <v>6.8578613918847037E-2</v>
      </c>
      <c r="K28" s="40">
        <f t="shared" si="8"/>
        <v>7.1627717206519032E-2</v>
      </c>
      <c r="L28" s="40">
        <f t="shared" si="8"/>
        <v>5.3591446785015137E-2</v>
      </c>
      <c r="M28" s="40">
        <f t="shared" si="8"/>
        <v>4.9581596057964257E-2</v>
      </c>
      <c r="N28" s="40">
        <f t="shared" si="8"/>
        <v>8.7741308200166235E-2</v>
      </c>
      <c r="O28" s="40">
        <f t="shared" si="8"/>
        <v>0.14991902079660605</v>
      </c>
      <c r="P28" s="41">
        <f t="shared" si="8"/>
        <v>5.9077772828989072E-2</v>
      </c>
    </row>
    <row r="29" spans="2:17" ht="27" x14ac:dyDescent="0.3">
      <c r="B29" s="24" t="s">
        <v>25</v>
      </c>
      <c r="C29" s="25" t="s">
        <v>17</v>
      </c>
      <c r="D29" s="26">
        <f t="shared" ref="D29:P29" si="9">D25+D21</f>
        <v>1.244</v>
      </c>
      <c r="E29" s="26">
        <f t="shared" si="9"/>
        <v>3.9590000000000001</v>
      </c>
      <c r="F29" s="26">
        <f t="shared" si="9"/>
        <v>1.377</v>
      </c>
      <c r="G29" s="26">
        <f t="shared" si="9"/>
        <v>1.672920000000071</v>
      </c>
      <c r="H29" s="26">
        <f t="shared" si="9"/>
        <v>2.0819999999999999</v>
      </c>
      <c r="I29" s="26">
        <f t="shared" si="9"/>
        <v>3.0100000000000002</v>
      </c>
      <c r="J29" s="26">
        <f t="shared" si="9"/>
        <v>2.8360000000000003</v>
      </c>
      <c r="K29" s="26">
        <f t="shared" si="9"/>
        <v>3.16</v>
      </c>
      <c r="L29" s="26">
        <f t="shared" si="9"/>
        <v>3.2029999999999998</v>
      </c>
      <c r="M29" s="26">
        <f t="shared" si="9"/>
        <v>3.4009999999999998</v>
      </c>
      <c r="N29" s="26">
        <f t="shared" si="9"/>
        <v>5.5950000000000006</v>
      </c>
      <c r="O29" s="26">
        <f t="shared" si="9"/>
        <v>10.46</v>
      </c>
      <c r="P29" s="23">
        <f t="shared" si="9"/>
        <v>41.999920000000067</v>
      </c>
    </row>
    <row r="30" spans="2:17" x14ac:dyDescent="0.3">
      <c r="B30" s="24" t="s">
        <v>26</v>
      </c>
      <c r="C30" s="27" t="s">
        <v>21</v>
      </c>
      <c r="D30" s="28">
        <f>D27+D23</f>
        <v>3.9855645200000001</v>
      </c>
      <c r="E30" s="28">
        <f t="shared" ref="E30:P30" si="10">E27+E23</f>
        <v>13.831453420000001</v>
      </c>
      <c r="F30" s="28">
        <f t="shared" si="10"/>
        <v>4.2401685599999999</v>
      </c>
      <c r="G30" s="28">
        <f t="shared" si="10"/>
        <v>5.2602460020002235</v>
      </c>
      <c r="H30" s="28">
        <f t="shared" si="10"/>
        <v>6.2307597599999989</v>
      </c>
      <c r="I30" s="28">
        <f t="shared" si="10"/>
        <v>9.3532949999999992</v>
      </c>
      <c r="J30" s="28">
        <f t="shared" si="10"/>
        <v>9.6740395600000006</v>
      </c>
      <c r="K30" s="28">
        <f t="shared" si="10"/>
        <v>11.367409199999999</v>
      </c>
      <c r="L30" s="28">
        <f t="shared" si="10"/>
        <v>12.283298289999999</v>
      </c>
      <c r="M30" s="28">
        <f t="shared" si="10"/>
        <v>12.517652579999998</v>
      </c>
      <c r="N30" s="28">
        <f t="shared" si="10"/>
        <v>22.414639999999999</v>
      </c>
      <c r="O30" s="28">
        <f t="shared" si="10"/>
        <v>40.986903600000005</v>
      </c>
      <c r="P30" s="18">
        <f t="shared" si="10"/>
        <v>152.14543049200023</v>
      </c>
    </row>
    <row r="31" spans="2:17" x14ac:dyDescent="0.3">
      <c r="B31" s="24" t="s">
        <v>27</v>
      </c>
      <c r="C31" s="27" t="s">
        <v>19</v>
      </c>
      <c r="D31" s="28">
        <f>D30/D29*1000</f>
        <v>3203.83</v>
      </c>
      <c r="E31" s="28">
        <f t="shared" ref="E31:O31" si="11">E30/E29*1000</f>
        <v>3493.673508461733</v>
      </c>
      <c r="F31" s="28">
        <f t="shared" si="11"/>
        <v>3079.2799999999997</v>
      </c>
      <c r="G31" s="28">
        <f t="shared" si="11"/>
        <v>3144.3500000000004</v>
      </c>
      <c r="H31" s="28">
        <f t="shared" si="11"/>
        <v>2992.6799999999994</v>
      </c>
      <c r="I31" s="28">
        <f t="shared" si="11"/>
        <v>3107.4069767441856</v>
      </c>
      <c r="J31" s="28">
        <f t="shared" si="11"/>
        <v>3411.1564033850495</v>
      </c>
      <c r="K31" s="28">
        <f t="shared" si="11"/>
        <v>3597.2813924050629</v>
      </c>
      <c r="L31" s="28">
        <f t="shared" si="11"/>
        <v>3834.9354636278485</v>
      </c>
      <c r="M31" s="28">
        <f t="shared" si="11"/>
        <v>3680.5799999999995</v>
      </c>
      <c r="N31" s="28">
        <f t="shared" si="11"/>
        <v>4006.1912421805177</v>
      </c>
      <c r="O31" s="28">
        <f t="shared" si="11"/>
        <v>3918.4420267686428</v>
      </c>
      <c r="P31" s="18">
        <f>P30/P29*1000</f>
        <v>3622.5171498421901</v>
      </c>
    </row>
    <row r="32" spans="2:17" ht="15" thickBot="1" x14ac:dyDescent="0.35">
      <c r="B32" s="29" t="s">
        <v>28</v>
      </c>
      <c r="C32" s="30" t="s">
        <v>29</v>
      </c>
      <c r="D32" s="31">
        <v>64.616</v>
      </c>
      <c r="E32" s="31">
        <v>67.754000000000005</v>
      </c>
      <c r="F32" s="31">
        <v>70.506</v>
      </c>
      <c r="G32" s="31">
        <v>57.477920000000069</v>
      </c>
      <c r="H32" s="31">
        <v>49.235999999999997</v>
      </c>
      <c r="I32" s="31">
        <v>53.966000000000001</v>
      </c>
      <c r="J32" s="31">
        <v>41.353999999999999</v>
      </c>
      <c r="K32" s="31">
        <v>44.116999999999997</v>
      </c>
      <c r="L32" s="31">
        <v>59.767000000000003</v>
      </c>
      <c r="M32" s="31">
        <v>68.593999999999994</v>
      </c>
      <c r="N32" s="31">
        <v>63.767000000000003</v>
      </c>
      <c r="O32" s="31">
        <v>69.771000000000001</v>
      </c>
      <c r="P32" s="32">
        <f>SUM(D32:O32)</f>
        <v>710.92592000000013</v>
      </c>
      <c r="Q32" s="43"/>
    </row>
    <row r="33" spans="2:16" x14ac:dyDescent="0.3">
      <c r="B33" s="33"/>
      <c r="C33" s="38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3"/>
    </row>
    <row r="34" spans="2:16" x14ac:dyDescent="0.3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2"/>
    </row>
    <row r="35" spans="2:16" x14ac:dyDescent="0.3">
      <c r="P35" s="43"/>
    </row>
    <row r="37" spans="2:16" x14ac:dyDescent="0.3">
      <c r="P37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Наиля Шавкатовна</dc:creator>
  <cp:lastModifiedBy>Баталова Наиля Шавкатовна</cp:lastModifiedBy>
  <dcterms:created xsi:type="dcterms:W3CDTF">2015-06-05T18:19:34Z</dcterms:created>
  <dcterms:modified xsi:type="dcterms:W3CDTF">2026-02-20T13:43:57Z</dcterms:modified>
</cp:coreProperties>
</file>